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20\información 2020\monitoreo del gasto\informacion solicitada para portal 2019-10feb\iniciativa L.I. 2019\"/>
    </mc:Choice>
  </mc:AlternateContent>
  <bookViews>
    <workbookView xWindow="0" yWindow="0" windowWidth="20490" windowHeight="7755"/>
  </bookViews>
  <sheets>
    <sheet name="formato armonizado" sheetId="1" r:id="rId1"/>
  </sheets>
  <definedNames>
    <definedName name="_xlnm.Print_Area" localSheetId="0">'formato armonizado'!$A$1:$O$207</definedName>
    <definedName name="calendario" localSheetId="0">#REF!</definedName>
    <definedName name="calendario">#REF!</definedName>
    <definedName name="_xlnm.Print_Titles" localSheetId="0">'formato armonizado'!$1:$8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9" i="1" l="1"/>
  <c r="O204" i="1"/>
  <c r="N163" i="1"/>
  <c r="N165" i="1"/>
  <c r="N166" i="1"/>
  <c r="N167" i="1"/>
  <c r="N169" i="1"/>
  <c r="N170" i="1"/>
  <c r="N171" i="1"/>
  <c r="N172" i="1"/>
  <c r="N173" i="1"/>
  <c r="N174" i="1"/>
  <c r="N175" i="1"/>
  <c r="N177" i="1"/>
  <c r="N191" i="1"/>
  <c r="N192" i="1"/>
  <c r="N194" i="1"/>
  <c r="N195" i="1"/>
  <c r="N196" i="1"/>
  <c r="N197" i="1"/>
  <c r="N198" i="1"/>
  <c r="N200" i="1"/>
  <c r="N201" i="1"/>
  <c r="N202" i="1"/>
  <c r="N162" i="1"/>
  <c r="N190" i="1" l="1"/>
  <c r="N154" i="1"/>
  <c r="N10" i="1"/>
  <c r="L140" i="1" l="1"/>
  <c r="L141" i="1"/>
  <c r="J142" i="1"/>
  <c r="J138" i="1" s="1"/>
  <c r="J137" i="1" s="1"/>
  <c r="L143" i="1"/>
  <c r="L144" i="1"/>
  <c r="L130" i="1"/>
  <c r="L28" i="1"/>
  <c r="L142" i="1" l="1"/>
  <c r="J99" i="1"/>
  <c r="J93" i="1"/>
  <c r="N199" i="1" l="1"/>
  <c r="L189" i="1"/>
  <c r="M199" i="1" l="1"/>
  <c r="L199" i="1"/>
  <c r="L160" i="1" l="1"/>
  <c r="O160" i="1" s="1"/>
  <c r="L158" i="1"/>
  <c r="L159" i="1"/>
  <c r="M159" i="1" s="1"/>
  <c r="O159" i="1" s="1"/>
  <c r="L157" i="1"/>
  <c r="O10" i="1"/>
  <c r="M10" i="1"/>
  <c r="O197" i="1"/>
  <c r="O198" i="1"/>
  <c r="L185" i="1"/>
  <c r="L183" i="1"/>
  <c r="L179" i="1"/>
  <c r="M176" i="1"/>
  <c r="L176" i="1"/>
  <c r="M158" i="1"/>
  <c r="O158" i="1" s="1"/>
  <c r="L156" i="1"/>
  <c r="M156" i="1" s="1"/>
  <c r="L155" i="1"/>
  <c r="M155" i="1" s="1"/>
  <c r="J147" i="1"/>
  <c r="L147" i="1" s="1"/>
  <c r="M161" i="1"/>
  <c r="L161" i="1"/>
  <c r="M190" i="1"/>
  <c r="M193" i="1"/>
  <c r="L14" i="1"/>
  <c r="L15" i="1"/>
  <c r="L16" i="1"/>
  <c r="L17" i="1"/>
  <c r="L19" i="1"/>
  <c r="L18" i="1" s="1"/>
  <c r="L21" i="1"/>
  <c r="L22" i="1"/>
  <c r="L24" i="1"/>
  <c r="L23" i="1" s="1"/>
  <c r="L25" i="1"/>
  <c r="L27" i="1"/>
  <c r="L26" i="1" s="1"/>
  <c r="L29" i="1"/>
  <c r="L31" i="1"/>
  <c r="L32" i="1"/>
  <c r="L34" i="1"/>
  <c r="L35" i="1"/>
  <c r="L39" i="1"/>
  <c r="L40" i="1"/>
  <c r="L41" i="1"/>
  <c r="L42" i="1"/>
  <c r="L44" i="1"/>
  <c r="L45" i="1"/>
  <c r="L46" i="1"/>
  <c r="L48" i="1"/>
  <c r="L49" i="1"/>
  <c r="L53" i="1"/>
  <c r="L54" i="1"/>
  <c r="L56" i="1"/>
  <c r="L57" i="1"/>
  <c r="L60" i="1"/>
  <c r="L64" i="1"/>
  <c r="L65" i="1"/>
  <c r="L70" i="1"/>
  <c r="L71" i="1"/>
  <c r="L73" i="1"/>
  <c r="L74" i="1"/>
  <c r="L77" i="1"/>
  <c r="L78" i="1"/>
  <c r="L79" i="1"/>
  <c r="L81" i="1"/>
  <c r="L80" i="1" s="1"/>
  <c r="L83" i="1"/>
  <c r="L82" i="1" s="1"/>
  <c r="L85" i="1"/>
  <c r="L86" i="1"/>
  <c r="L88" i="1"/>
  <c r="L89" i="1"/>
  <c r="L91" i="1"/>
  <c r="L92" i="1"/>
  <c r="L94" i="1"/>
  <c r="L95" i="1"/>
  <c r="L97" i="1"/>
  <c r="L96" i="1" s="1"/>
  <c r="L99" i="1"/>
  <c r="L98" i="1" s="1"/>
  <c r="L101" i="1"/>
  <c r="L102" i="1"/>
  <c r="L103" i="1"/>
  <c r="L104" i="1"/>
  <c r="L105" i="1"/>
  <c r="L108" i="1"/>
  <c r="L107" i="1" s="1"/>
  <c r="L110" i="1"/>
  <c r="L111" i="1"/>
  <c r="L112" i="1"/>
  <c r="L113" i="1"/>
  <c r="L115" i="1"/>
  <c r="L116" i="1"/>
  <c r="L117" i="1"/>
  <c r="L118" i="1"/>
  <c r="L120" i="1"/>
  <c r="L121" i="1"/>
  <c r="L122" i="1"/>
  <c r="L123" i="1"/>
  <c r="L124" i="1"/>
  <c r="L125" i="1"/>
  <c r="L126" i="1"/>
  <c r="L127" i="1"/>
  <c r="L128" i="1"/>
  <c r="L129" i="1"/>
  <c r="L131" i="1"/>
  <c r="L132" i="1"/>
  <c r="L133" i="1"/>
  <c r="L139" i="1"/>
  <c r="L138" i="1" s="1"/>
  <c r="L145" i="1"/>
  <c r="L146" i="1"/>
  <c r="L148" i="1"/>
  <c r="L151" i="1"/>
  <c r="L153" i="1"/>
  <c r="L180" i="1"/>
  <c r="L181" i="1"/>
  <c r="L182" i="1"/>
  <c r="L184" i="1"/>
  <c r="L186" i="1"/>
  <c r="L187" i="1"/>
  <c r="L188" i="1"/>
  <c r="M189" i="1"/>
  <c r="N189" i="1" s="1"/>
  <c r="L192" i="1"/>
  <c r="L194" i="1"/>
  <c r="L196" i="1"/>
  <c r="L197" i="1"/>
  <c r="L198" i="1"/>
  <c r="J193" i="1"/>
  <c r="N193" i="1" s="1"/>
  <c r="J190" i="1"/>
  <c r="J178" i="1"/>
  <c r="J176" i="1"/>
  <c r="N176" i="1" s="1"/>
  <c r="J168" i="1"/>
  <c r="J164" i="1"/>
  <c r="J161" i="1" s="1"/>
  <c r="J154" i="1"/>
  <c r="J135" i="1"/>
  <c r="J134" i="1" s="1"/>
  <c r="J100" i="1"/>
  <c r="J63" i="1"/>
  <c r="J55" i="1"/>
  <c r="L55" i="1" s="1"/>
  <c r="J52" i="1"/>
  <c r="J51" i="1" s="1"/>
  <c r="J38" i="1"/>
  <c r="J47" i="1"/>
  <c r="L69" i="1"/>
  <c r="J72" i="1"/>
  <c r="J76" i="1"/>
  <c r="J75" i="1" s="1"/>
  <c r="J82" i="1"/>
  <c r="J84" i="1"/>
  <c r="L84" i="1" s="1"/>
  <c r="J87" i="1"/>
  <c r="J90" i="1"/>
  <c r="J107" i="1"/>
  <c r="J109" i="1"/>
  <c r="J114" i="1"/>
  <c r="J119" i="1"/>
  <c r="J98" i="1"/>
  <c r="J96" i="1"/>
  <c r="J80" i="1"/>
  <c r="L68" i="1"/>
  <c r="L67" i="1"/>
  <c r="L62" i="1"/>
  <c r="L61" i="1"/>
  <c r="L59" i="1"/>
  <c r="J43" i="1"/>
  <c r="J152" i="1" l="1"/>
  <c r="J150" i="1" s="1"/>
  <c r="M184" i="1"/>
  <c r="O184" i="1" s="1"/>
  <c r="M186" i="1"/>
  <c r="O186" i="1" s="1"/>
  <c r="N164" i="1"/>
  <c r="M188" i="1"/>
  <c r="O188" i="1" s="1"/>
  <c r="M182" i="1"/>
  <c r="O182" i="1" s="1"/>
  <c r="N182" i="1"/>
  <c r="M183" i="1"/>
  <c r="N183" i="1" s="1"/>
  <c r="M180" i="1"/>
  <c r="O180" i="1" s="1"/>
  <c r="N180" i="1"/>
  <c r="O161" i="1"/>
  <c r="N168" i="1"/>
  <c r="M187" i="1"/>
  <c r="N187" i="1"/>
  <c r="M185" i="1"/>
  <c r="O185" i="1" s="1"/>
  <c r="L137" i="1"/>
  <c r="M179" i="1"/>
  <c r="N179" i="1" s="1"/>
  <c r="L178" i="1"/>
  <c r="L87" i="1"/>
  <c r="L47" i="1"/>
  <c r="L76" i="1"/>
  <c r="L75" i="1" s="1"/>
  <c r="O155" i="1"/>
  <c r="L72" i="1"/>
  <c r="L63" i="1"/>
  <c r="L114" i="1"/>
  <c r="L109" i="1"/>
  <c r="L90" i="1"/>
  <c r="L20" i="1"/>
  <c r="L190" i="1"/>
  <c r="L43" i="1"/>
  <c r="L13" i="1"/>
  <c r="L119" i="1"/>
  <c r="L100" i="1"/>
  <c r="L52" i="1"/>
  <c r="L51" i="1" s="1"/>
  <c r="O156" i="1"/>
  <c r="M181" i="1"/>
  <c r="N181" i="1" s="1"/>
  <c r="L93" i="1"/>
  <c r="M157" i="1"/>
  <c r="O157" i="1" s="1"/>
  <c r="O187" i="1"/>
  <c r="L58" i="1"/>
  <c r="L38" i="1"/>
  <c r="O189" i="1"/>
  <c r="L193" i="1"/>
  <c r="L66" i="1"/>
  <c r="L135" i="1"/>
  <c r="L134" i="1" s="1"/>
  <c r="L154" i="1"/>
  <c r="J106" i="1"/>
  <c r="J37" i="1"/>
  <c r="J58" i="1"/>
  <c r="J66" i="1"/>
  <c r="J50" i="1" l="1"/>
  <c r="J36" i="1" s="1"/>
  <c r="O179" i="1"/>
  <c r="M178" i="1"/>
  <c r="N161" i="1"/>
  <c r="O183" i="1"/>
  <c r="N185" i="1"/>
  <c r="N184" i="1"/>
  <c r="N188" i="1"/>
  <c r="N186" i="1"/>
  <c r="L12" i="1"/>
  <c r="O154" i="1"/>
  <c r="L50" i="1"/>
  <c r="L37" i="1"/>
  <c r="O181" i="1"/>
  <c r="L106" i="1"/>
  <c r="L152" i="1"/>
  <c r="L150" i="1" s="1"/>
  <c r="M154" i="1"/>
  <c r="M152" i="1" s="1"/>
  <c r="M150" i="1" s="1"/>
  <c r="M206" i="1" s="1"/>
  <c r="N178" i="1" l="1"/>
  <c r="N152" i="1"/>
  <c r="N150" i="1" s="1"/>
  <c r="N206" i="1" s="1"/>
  <c r="O178" i="1"/>
  <c r="O152" i="1" s="1"/>
  <c r="O150" i="1" s="1"/>
  <c r="O206" i="1" s="1"/>
  <c r="L36" i="1"/>
  <c r="L10" i="1" s="1"/>
  <c r="L206" i="1" s="1"/>
  <c r="J33" i="1"/>
  <c r="L33" i="1" s="1"/>
  <c r="J30" i="1"/>
  <c r="L30" i="1" s="1"/>
  <c r="J26" i="1"/>
  <c r="J23" i="1"/>
  <c r="J20" i="1"/>
  <c r="J18" i="1"/>
  <c r="J13" i="1"/>
  <c r="J12" i="1" s="1"/>
  <c r="O209" i="1" l="1"/>
  <c r="J10" i="1"/>
  <c r="J206" i="1" s="1"/>
  <c r="O210" i="1" l="1"/>
</calcChain>
</file>

<file path=xl/sharedStrings.xml><?xml version="1.0" encoding="utf-8"?>
<sst xmlns="http://schemas.openxmlformats.org/spreadsheetml/2006/main" count="193" uniqueCount="189">
  <si>
    <t>CONCEPTOS</t>
  </si>
  <si>
    <t>INGRESOS DE GESTIÓN</t>
  </si>
  <si>
    <t>IMPUESTOS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</si>
  <si>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</si>
  <si>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</si>
  <si>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</si>
  <si>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</si>
  <si>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Sobre Tenencia o Uso de Vehículos</t>
  </si>
  <si>
    <t>Sobre la Adquisición de Vehículos de Motor Usados</t>
  </si>
  <si>
    <t>Sobre la Prestación de Servicios de Hospedaje</t>
  </si>
  <si>
    <t>Impuesto Sobre Erogaciones por Remuneraciones al Trabajo Personal</t>
  </si>
  <si>
    <t>Impuesto para el Desarrollo Social</t>
  </si>
  <si>
    <t>CUOTAS Y APORTACIONES DE SEGURIDAD SOCIAL</t>
  </si>
  <si>
    <t>Cuotas y Aportaciones de Seguridad Social</t>
  </si>
  <si>
    <t>CONTRIBUCIONES DE MEJORAS</t>
  </si>
  <si>
    <t>DERECHOS</t>
  </si>
  <si>
    <t>Secretaría de las Culturas  y Artes de Oaxaca</t>
  </si>
  <si>
    <t>Museos</t>
  </si>
  <si>
    <t>Teatros</t>
  </si>
  <si>
    <t>Casa de la Cultura Oaxaqueña</t>
  </si>
  <si>
    <t>Secretaría de Administración</t>
  </si>
  <si>
    <t>Complejos y Edificios Públicos</t>
  </si>
  <si>
    <t>Planetario</t>
  </si>
  <si>
    <t>Jardin Etnóbotanico</t>
  </si>
  <si>
    <t xml:space="preserve">Secretaría de Turismo </t>
  </si>
  <si>
    <t>Auditorio Guelaguetza</t>
  </si>
  <si>
    <t>Secretaría de Economía</t>
  </si>
  <si>
    <t>Administración Pública</t>
  </si>
  <si>
    <t>Comunes</t>
  </si>
  <si>
    <t>Secretaría General de Gobierno</t>
  </si>
  <si>
    <t>Protección Civil</t>
  </si>
  <si>
    <t>Secretaría de Seguridad Pública</t>
  </si>
  <si>
    <t>Seguridad Pública</t>
  </si>
  <si>
    <t>Control de Confianza</t>
  </si>
  <si>
    <t>Vialidad</t>
  </si>
  <si>
    <t>Seguridad y Vigilancia</t>
  </si>
  <si>
    <t>Secretaría de Salud</t>
  </si>
  <si>
    <t>Atención en Salud</t>
  </si>
  <si>
    <t>Vigilancia y Control Sanitario</t>
  </si>
  <si>
    <t>Secretaría de las Infraestructruras y el Ordenamiento Territorial Sustentable</t>
  </si>
  <si>
    <t>Relacionados con Obra Pública</t>
  </si>
  <si>
    <t>Agua, Alcantarillado y Drenaje</t>
  </si>
  <si>
    <t>Regularización de la Tenencia de la Tierra urbana</t>
  </si>
  <si>
    <t>Transporte Público</t>
  </si>
  <si>
    <t>Control vehicular</t>
  </si>
  <si>
    <t>Secretaría de las Culturas y Artes de Oaxaca</t>
  </si>
  <si>
    <t>Cursos y Talleres Culturales</t>
  </si>
  <si>
    <t>Secretaría de Desarrollo Social y Humano</t>
  </si>
  <si>
    <t xml:space="preserve">Atención Social </t>
  </si>
  <si>
    <t>Control Zoosanitario</t>
  </si>
  <si>
    <t>Secretaría de Finanzas</t>
  </si>
  <si>
    <t>Fiscales</t>
  </si>
  <si>
    <t>Catastrales</t>
  </si>
  <si>
    <t xml:space="preserve">Contancias y  Permisos </t>
  </si>
  <si>
    <t>Secretaría de la Contraloría y Transparencia Gubernamental</t>
  </si>
  <si>
    <t>Inspección y Vigilancia</t>
  </si>
  <si>
    <t>Constancias de Responsabilidad Administrativa</t>
  </si>
  <si>
    <t>Capacitación y Productividad</t>
  </si>
  <si>
    <t>Eventos lunes del Cerro</t>
  </si>
  <si>
    <t>Ecológicos</t>
  </si>
  <si>
    <t>Consejería Jurídica del Gobierno del Estado</t>
  </si>
  <si>
    <t>Registro Civil</t>
  </si>
  <si>
    <t>Instituto Registral</t>
  </si>
  <si>
    <t>Notarial</t>
  </si>
  <si>
    <t>Publicaciones</t>
  </si>
  <si>
    <t>DERECHOS POR PRESTACIÓN DE SERVICIOS EDUCATIVOS</t>
  </si>
  <si>
    <t>Educación Básica</t>
  </si>
  <si>
    <t>Instituto Estatal de Educación Pública de Oaxaca</t>
  </si>
  <si>
    <t>Educación Media Superior</t>
  </si>
  <si>
    <t>Coordinación General de Educación Média Superior y Superior, Ciencia y Tecnología</t>
  </si>
  <si>
    <t>Instituto de Estudios de Bachillerato del Estado de Oaxaca</t>
  </si>
  <si>
    <t>Colegio de Bachilleres del Estado de Oaxaca</t>
  </si>
  <si>
    <t>Colegio de Estudios Científicos y Tecnológicos del Estado de Oaxaca</t>
  </si>
  <si>
    <t>Sistema de Estudios Tecnólogicos</t>
  </si>
  <si>
    <t>Instituto Tecnólogico de Teposcolula</t>
  </si>
  <si>
    <t>Universidad Técnologica de la Sierra Sur</t>
  </si>
  <si>
    <t>Instituto Tecnólogico San Miguel el Grande</t>
  </si>
  <si>
    <t>Universidad  Tecnológica de los Valles Centrales de Oaxaca</t>
  </si>
  <si>
    <t>Sistema de Universidades  Estatales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</si>
  <si>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</si>
  <si>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</si>
  <si>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</si>
  <si>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</si>
  <si>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</si>
  <si>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</si>
  <si>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</si>
  <si>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Novauniversitas</t>
  </si>
  <si>
    <t>Universidad de la Costa</t>
  </si>
  <si>
    <t>Universidad de Chalcatongo</t>
  </si>
  <si>
    <t>PRODUCTOS</t>
  </si>
  <si>
    <t>APROVECHAMIENTOS</t>
  </si>
  <si>
    <t>Impuesto sobre Automóviles Nuevos</t>
  </si>
  <si>
    <t>Actos de Fiscalización</t>
  </si>
  <si>
    <t>Otros Incentivos</t>
  </si>
  <si>
    <t>De los Ingresos por la Enajenación de Terrenos, Construcciones o Terrenos y Construcciones</t>
  </si>
  <si>
    <t>Impuestos a las Ventas Finales de Gasolinas y Diesel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</si>
  <si>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</si>
  <si>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</si>
  <si>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</si>
  <si>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Multas</t>
  </si>
  <si>
    <t>Indemnizaciones</t>
  </si>
  <si>
    <t>Reintegros</t>
  </si>
  <si>
    <t>Otros Aprovechamientos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</si>
  <si>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</si>
  <si>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</si>
  <si>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</si>
  <si>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</si>
  <si>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</si>
  <si>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</si>
  <si>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</si>
  <si>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</si>
  <si>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</si>
  <si>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</si>
  <si>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</si>
  <si>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</si>
  <si>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</si>
  <si>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Basica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</si>
  <si>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</si>
  <si>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</si>
  <si>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</si>
  <si>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</si>
  <si>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</si>
  <si>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</si>
  <si>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 xml:space="preserve">Subsidios y Subvenciones </t>
  </si>
  <si>
    <t>Pensiones y Jubilaciones</t>
  </si>
  <si>
    <t>PARTICIPACIONES, APORTACIONES, CONVENIOS, INCENTIVOS DERIVADOS DE LA COLABORACIÓN FISCAL Y 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</si>
  <si>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</si>
  <si>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</si>
  <si>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SUBSIDIOS, SUBVENCIONES, PENSIONES Y JUBILACIONES</t>
  </si>
  <si>
    <t>Transferencias y Asignaciones</t>
  </si>
  <si>
    <t>Taller de Artes Plásticas</t>
  </si>
  <si>
    <t>Centro de Iniciación Musical de Oaxaca</t>
  </si>
  <si>
    <t>Archivísticos</t>
  </si>
  <si>
    <t>Feria del mezcal</t>
  </si>
  <si>
    <t>Servicios por Supervisión de Obra Pública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</si>
  <si>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</si>
  <si>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</si>
  <si>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</si>
  <si>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Centro de las Artes de San Agustin</t>
  </si>
  <si>
    <t>Centro Cultural y de Convenciones de Oaxaca</t>
  </si>
  <si>
    <t>Servicios comunes de las Dependencias y Entidades</t>
  </si>
  <si>
    <t>Servicios Secretaría General de Gobierno</t>
  </si>
  <si>
    <t>Servicios Consejería Jurídica</t>
  </si>
  <si>
    <t>Servicios Agua  Potable y Alcantarillado de Oaxaca (SAPAO)</t>
  </si>
  <si>
    <t>Comisión Estatal de Agua  (CEA)</t>
  </si>
  <si>
    <t>Secretaría de Movilidad</t>
  </si>
  <si>
    <t>Secretaría de Desarrollo  Agropecuario, Pesca y Acuacultura</t>
  </si>
  <si>
    <t>Ingres Estatal Disponible</t>
  </si>
  <si>
    <t>Municipios Ramo 28</t>
  </si>
  <si>
    <t>Recurso Federal Etiquetado</t>
  </si>
  <si>
    <t>TOTAL DE INGRESOS</t>
  </si>
  <si>
    <t>PARTICIPACIONES, APORTACIONES, CONVENIOS, INCENTIVOS DERIVADOS DE LA COLABORACIÓN FISCAL Y FONDOS DISTINTOS DE APORTACIONES, TRANSFERENCIAS, ASIGNACIONES, SUBSIDIOS Y SUBVENCIONES, Y PENSIONES Y JUBILACIONES</t>
  </si>
  <si>
    <t>Productos</t>
  </si>
  <si>
    <t xml:space="preserve">Impuestos Sobre los Ingresos </t>
  </si>
  <si>
    <t>Impuestos Sobre el Patrimonio</t>
  </si>
  <si>
    <t xml:space="preserve">Impuestos Sobre la Producción, el Consumo y las Transacciones </t>
  </si>
  <si>
    <t xml:space="preserve">Impuestos Sobre Nóminas y Asimilables </t>
  </si>
  <si>
    <t>Accesorios de Impuestos</t>
  </si>
  <si>
    <t>Otros Impuestos</t>
  </si>
  <si>
    <t xml:space="preserve">Derechos por el Uso, Goce, Aprovechamiento o Explotación de Bienes de Dominio Público </t>
  </si>
  <si>
    <t xml:space="preserve">Derechos por Prestación de Servicios </t>
  </si>
  <si>
    <t>Accesorios de Derechos</t>
  </si>
  <si>
    <t>Impuestos  no  Comprendidos  en  la  Ley  de  Ingresos  Vigente,  Causados  en Ejercicios Fiscales Anteriores Pendientes de Liquidación o Pago</t>
  </si>
  <si>
    <t xml:space="preserve">Otros Derechos </t>
  </si>
  <si>
    <t>Derechos  no  Comprendidos  en  la  Ley  de  Ingresos  Vigente,  Causados  en Ejercicios Fiscales Anteriores Pendientes de Liquidación o Pago</t>
  </si>
  <si>
    <t>Aprovechamientos no  Comprendidos  en  la  Ley  de  Ingresos  Vigente,  Causados  en Ejercicios Fiscales Anteriores Pendientes de Liquidación o Pago</t>
  </si>
  <si>
    <t>Accesorios de Aprovechamientos</t>
  </si>
  <si>
    <t>INGRESOS POR VENTA DE BIENES Y PRESTACIÓN DE SERVICIOS</t>
  </si>
  <si>
    <t>Participaciones</t>
  </si>
  <si>
    <t>Aportaciones</t>
  </si>
  <si>
    <t>Fondo del Impuesto sobre la Renta</t>
  </si>
  <si>
    <t xml:space="preserve"> Incentivos Derivados de la Colaboración Fiscal </t>
  </si>
  <si>
    <t xml:space="preserve">Fondos Distintos de Aportaciones </t>
  </si>
  <si>
    <t xml:space="preserve">Transferencias  del  Fondo  Mexicano  del  Petróleo  para  la Estabilización  y  el Desarrollo </t>
  </si>
  <si>
    <t>OTROS INGRESOS  Y BENEFICIOS</t>
  </si>
  <si>
    <t>Integración de Ley de Ingresos 2019</t>
  </si>
  <si>
    <t>Intereses Ganados de Títulos, Valores y demás Instrumentos Financieros</t>
  </si>
  <si>
    <t xml:space="preserve">Contribución de Mejoras </t>
  </si>
  <si>
    <t xml:space="preserve">Aprovechamientos </t>
  </si>
  <si>
    <t>Aprovechamientos Patrimoniales</t>
  </si>
  <si>
    <t xml:space="preserve">Ingresos por Venta de Bienes y Prestación de Servicios </t>
  </si>
  <si>
    <t>INGRESOS FINANCIEROS</t>
  </si>
  <si>
    <t>OTROS INGRESOS Y BENEFICIOS VARIOS</t>
  </si>
  <si>
    <t>INGRESOS DERIVADOS DE FINANCIAMIENTO</t>
  </si>
  <si>
    <t>Recursos por Financiamiento</t>
  </si>
  <si>
    <t>Secretaría de Medio Ambiente, Energías y Desarrollo Sustentable</t>
  </si>
  <si>
    <t>PESOS</t>
  </si>
  <si>
    <t xml:space="preserve"> </t>
  </si>
  <si>
    <t>Iniciativa Ley de Ingresos del Estado de Oaxaca,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</si>
</sst>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3"/>
      <color theme="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3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43" fontId="19" fillId="0" borderId="0" applyFont="0" applyFill="0" applyBorder="0" applyAlignment="0" applyProtection="0"/>
    <xf numFmtId="0" fontId="13" fillId="0" borderId="0"/>
  </cellStyleXfs>
  <cellXfs count="166">
    <xf numFmtId="0" fontId="0" fillId="0" borderId="0" xfId="0"/>
    <xf numFmtId="0" fontId="2" fillId="0" borderId="0" xfId="0" applyFont="1" applyBorder="1"/>
    <xf numFmtId="43" fontId="2" fillId="0" borderId="0" xfId="1" applyFont="1" applyBorder="1"/>
    <xf numFmtId="0" fontId="5" fillId="0" borderId="0" xfId="2" applyFont="1" applyBorder="1" applyAlignment="1">
      <alignment horizontal="center" vertical="center"/>
    </xf>
    <xf numFmtId="43" fontId="5" fillId="0" borderId="0" xfId="2" applyNumberFormat="1" applyFont="1" applyBorder="1" applyAlignment="1">
      <alignment horizontal="center" vertical="center"/>
    </xf>
    <xf numFmtId="43" fontId="2" fillId="0" borderId="0" xfId="1" applyFont="1" applyBorder="1" applyAlignment="1">
      <alignment vertical="center"/>
    </xf>
    <xf numFmtId="43" fontId="2" fillId="0" borderId="5" xfId="1" applyFont="1" applyBorder="1"/>
    <xf numFmtId="43" fontId="2" fillId="0" borderId="4" xfId="1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5" xfId="0" applyFont="1" applyBorder="1"/>
    <xf numFmtId="43" fontId="2" fillId="0" borderId="0" xfId="1" applyFont="1" applyBorder="1" applyAlignment="1">
      <alignment horizontal="justify" vertical="center"/>
    </xf>
    <xf numFmtId="0" fontId="2" fillId="0" borderId="4" xfId="0" applyFont="1" applyFill="1" applyBorder="1" applyAlignment="1">
      <alignment horizontal="justify" vertical="center"/>
    </xf>
    <xf numFmtId="0" fontId="2" fillId="0" borderId="5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justify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4" xfId="1" applyFont="1" applyFill="1" applyBorder="1" applyAlignment="1">
      <alignment horizontal="justify" vertical="center"/>
    </xf>
    <xf numFmtId="43" fontId="2" fillId="0" borderId="0" xfId="1" applyFont="1" applyFill="1" applyBorder="1" applyAlignment="1">
      <alignment horizontal="justify" vertical="center"/>
    </xf>
    <xf numFmtId="43" fontId="2" fillId="0" borderId="0" xfId="1" applyFont="1" applyFill="1" applyBorder="1"/>
    <xf numFmtId="43" fontId="2" fillId="0" borderId="5" xfId="1" applyFont="1" applyFill="1" applyBorder="1"/>
    <xf numFmtId="0" fontId="9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vertical="center"/>
    </xf>
    <xf numFmtId="43" fontId="12" fillId="0" borderId="0" xfId="1" applyFont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vertical="center"/>
    </xf>
    <xf numFmtId="0" fontId="2" fillId="0" borderId="4" xfId="0" applyFont="1" applyBorder="1"/>
    <xf numFmtId="43" fontId="3" fillId="0" borderId="0" xfId="1" applyFont="1" applyFill="1" applyBorder="1"/>
    <xf numFmtId="43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9" fillId="0" borderId="0" xfId="0" applyFont="1" applyBorder="1"/>
    <xf numFmtId="43" fontId="9" fillId="0" borderId="0" xfId="1" applyFont="1" applyFill="1" applyBorder="1"/>
    <xf numFmtId="0" fontId="9" fillId="0" borderId="4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9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wrapText="1"/>
    </xf>
    <xf numFmtId="43" fontId="4" fillId="0" borderId="0" xfId="1" applyFont="1" applyFill="1" applyBorder="1"/>
    <xf numFmtId="0" fontId="2" fillId="0" borderId="0" xfId="0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3" fontId="2" fillId="0" borderId="0" xfId="0" applyNumberFormat="1" applyFont="1" applyFill="1" applyBorder="1"/>
    <xf numFmtId="0" fontId="10" fillId="0" borderId="0" xfId="0" applyFont="1" applyFill="1" applyBorder="1" applyAlignment="1">
      <alignment horizontal="justify" vertical="center" wrapText="1"/>
    </xf>
    <xf numFmtId="43" fontId="4" fillId="0" borderId="0" xfId="1" applyFont="1" applyBorder="1"/>
    <xf numFmtId="43" fontId="3" fillId="0" borderId="10" xfId="0" applyNumberFormat="1" applyFont="1" applyBorder="1"/>
    <xf numFmtId="43" fontId="3" fillId="0" borderId="4" xfId="1" applyFont="1" applyBorder="1"/>
    <xf numFmtId="43" fontId="3" fillId="0" borderId="0" xfId="1" applyFont="1" applyBorder="1"/>
    <xf numFmtId="43" fontId="3" fillId="0" borderId="5" xfId="1" applyFont="1" applyBorder="1"/>
    <xf numFmtId="43" fontId="3" fillId="0" borderId="10" xfId="1" applyFont="1" applyBorder="1"/>
    <xf numFmtId="43" fontId="2" fillId="0" borderId="10" xfId="0" applyNumberFormat="1" applyFont="1" applyBorder="1"/>
    <xf numFmtId="43" fontId="2" fillId="0" borderId="4" xfId="1" applyFont="1" applyBorder="1"/>
    <xf numFmtId="43" fontId="2" fillId="0" borderId="10" xfId="0" applyNumberFormat="1" applyFont="1" applyFill="1" applyBorder="1"/>
    <xf numFmtId="43" fontId="3" fillId="0" borderId="10" xfId="0" applyNumberFormat="1" applyFont="1" applyBorder="1" applyAlignment="1">
      <alignment vertical="center"/>
    </xf>
    <xf numFmtId="43" fontId="3" fillId="0" borderId="4" xfId="0" applyNumberFormat="1" applyFont="1" applyBorder="1" applyAlignment="1">
      <alignment vertical="center"/>
    </xf>
    <xf numFmtId="43" fontId="3" fillId="0" borderId="4" xfId="0" applyNumberFormat="1" applyFont="1" applyBorder="1"/>
    <xf numFmtId="43" fontId="15" fillId="0" borderId="0" xfId="1" applyFont="1" applyBorder="1"/>
    <xf numFmtId="43" fontId="15" fillId="0" borderId="0" xfId="1" applyFont="1" applyFill="1" applyBorder="1"/>
    <xf numFmtId="43" fontId="3" fillId="0" borderId="0" xfId="0" applyNumberFormat="1" applyFont="1" applyBorder="1"/>
    <xf numFmtId="43" fontId="3" fillId="0" borderId="5" xfId="0" applyNumberFormat="1" applyFont="1" applyBorder="1"/>
    <xf numFmtId="43" fontId="16" fillId="3" borderId="9" xfId="1" applyFont="1" applyFill="1" applyBorder="1" applyAlignment="1">
      <alignment vertical="center" wrapText="1"/>
    </xf>
    <xf numFmtId="0" fontId="3" fillId="0" borderId="0" xfId="0" applyFont="1" applyBorder="1"/>
    <xf numFmtId="43" fontId="17" fillId="0" borderId="5" xfId="1" applyFont="1" applyFill="1" applyBorder="1"/>
    <xf numFmtId="0" fontId="17" fillId="0" borderId="0" xfId="0" applyFont="1" applyFill="1" applyBorder="1"/>
    <xf numFmtId="43" fontId="17" fillId="0" borderId="0" xfId="1" applyFont="1" applyFill="1" applyBorder="1"/>
    <xf numFmtId="43" fontId="17" fillId="0" borderId="10" xfId="0" applyNumberFormat="1" applyFont="1" applyBorder="1"/>
    <xf numFmtId="0" fontId="17" fillId="0" borderId="5" xfId="0" applyFont="1" applyBorder="1"/>
    <xf numFmtId="0" fontId="7" fillId="2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43" fontId="2" fillId="0" borderId="5" xfId="0" applyNumberFormat="1" applyFont="1" applyBorder="1"/>
    <xf numFmtId="43" fontId="16" fillId="3" borderId="11" xfId="1" applyFont="1" applyFill="1" applyBorder="1" applyAlignment="1">
      <alignment vertical="center" wrapText="1"/>
    </xf>
    <xf numFmtId="43" fontId="3" fillId="0" borderId="1" xfId="1" applyFont="1" applyBorder="1"/>
    <xf numFmtId="43" fontId="3" fillId="0" borderId="2" xfId="1" applyFont="1" applyBorder="1"/>
    <xf numFmtId="43" fontId="3" fillId="0" borderId="3" xfId="1" applyFont="1" applyBorder="1"/>
    <xf numFmtId="43" fontId="2" fillId="0" borderId="4" xfId="0" applyNumberFormat="1" applyFont="1" applyBorder="1"/>
    <xf numFmtId="43" fontId="3" fillId="0" borderId="5" xfId="0" applyNumberFormat="1" applyFont="1" applyBorder="1" applyAlignment="1">
      <alignment vertical="center"/>
    </xf>
    <xf numFmtId="43" fontId="6" fillId="4" borderId="9" xfId="1" applyFont="1" applyFill="1" applyBorder="1" applyAlignment="1">
      <alignment horizontal="center" vertical="center" wrapText="1"/>
    </xf>
    <xf numFmtId="43" fontId="6" fillId="4" borderId="15" xfId="1" applyFont="1" applyFill="1" applyBorder="1" applyAlignment="1">
      <alignment horizontal="center" wrapText="1"/>
    </xf>
    <xf numFmtId="43" fontId="6" fillId="4" borderId="17" xfId="1" applyFont="1" applyFill="1" applyBorder="1" applyAlignment="1">
      <alignment horizontal="center" wrapText="1"/>
    </xf>
    <xf numFmtId="43" fontId="17" fillId="0" borderId="10" xfId="0" applyNumberFormat="1" applyFont="1" applyFill="1" applyBorder="1"/>
    <xf numFmtId="43" fontId="2" fillId="0" borderId="4" xfId="1" applyFont="1" applyFill="1" applyBorder="1"/>
    <xf numFmtId="14" fontId="2" fillId="0" borderId="0" xfId="0" applyNumberFormat="1" applyFont="1" applyBorder="1"/>
    <xf numFmtId="43" fontId="13" fillId="0" borderId="0" xfId="1" applyFont="1" applyFill="1" applyBorder="1"/>
    <xf numFmtId="0" fontId="13" fillId="0" borderId="0" xfId="0" applyFont="1" applyFill="1" applyBorder="1" applyAlignment="1">
      <alignment horizontal="justify" vertical="center" wrapText="1"/>
    </xf>
    <xf numFmtId="43" fontId="20" fillId="0" borderId="10" xfId="0" applyNumberFormat="1" applyFont="1" applyBorder="1"/>
    <xf numFmtId="43" fontId="20" fillId="0" borderId="4" xfId="1" applyFont="1" applyFill="1" applyBorder="1" applyAlignment="1">
      <alignment horizontal="justify" vertical="center"/>
    </xf>
    <xf numFmtId="43" fontId="20" fillId="0" borderId="0" xfId="1" applyFont="1" applyFill="1" applyBorder="1" applyAlignment="1">
      <alignment horizontal="justify" vertical="center"/>
    </xf>
    <xf numFmtId="43" fontId="20" fillId="0" borderId="0" xfId="1" applyFont="1" applyFill="1" applyBorder="1"/>
    <xf numFmtId="0" fontId="20" fillId="0" borderId="0" xfId="0" applyFont="1" applyFill="1" applyBorder="1"/>
    <xf numFmtId="43" fontId="20" fillId="0" borderId="4" xfId="1" applyFont="1" applyBorder="1"/>
    <xf numFmtId="43" fontId="20" fillId="0" borderId="0" xfId="1" applyFont="1" applyBorder="1"/>
    <xf numFmtId="43" fontId="21" fillId="0" borderId="5" xfId="1" applyFont="1" applyBorder="1"/>
    <xf numFmtId="43" fontId="20" fillId="0" borderId="5" xfId="1" applyFont="1" applyBorder="1"/>
    <xf numFmtId="43" fontId="20" fillId="0" borderId="4" xfId="1" applyFont="1" applyBorder="1" applyAlignment="1">
      <alignment horizontal="justify" vertical="center"/>
    </xf>
    <xf numFmtId="43" fontId="20" fillId="0" borderId="0" xfId="1" applyFont="1" applyBorder="1" applyAlignment="1">
      <alignment horizontal="justify" vertical="center"/>
    </xf>
    <xf numFmtId="0" fontId="13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justify" wrapText="1"/>
    </xf>
    <xf numFmtId="0" fontId="8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43" fontId="6" fillId="4" borderId="16" xfId="1" applyFont="1" applyFill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0" fillId="0" borderId="5" xfId="0" applyFont="1" applyBorder="1"/>
    <xf numFmtId="0" fontId="20" fillId="0" borderId="0" xfId="0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43" fontId="20" fillId="0" borderId="0" xfId="1" applyFont="1" applyFill="1" applyBorder="1" applyAlignment="1">
      <alignment vertical="center"/>
    </xf>
    <xf numFmtId="43" fontId="20" fillId="0" borderId="10" xfId="0" applyNumberFormat="1" applyFont="1" applyBorder="1" applyAlignment="1">
      <alignment vertical="center"/>
    </xf>
    <xf numFmtId="43" fontId="21" fillId="0" borderId="0" xfId="1" applyFont="1" applyBorder="1"/>
    <xf numFmtId="4" fontId="18" fillId="0" borderId="0" xfId="0" applyNumberFormat="1" applyFont="1" applyFill="1" applyBorder="1"/>
    <xf numFmtId="43" fontId="18" fillId="0" borderId="0" xfId="1" applyFont="1" applyFill="1" applyBorder="1"/>
    <xf numFmtId="43" fontId="3" fillId="0" borderId="20" xfId="0" applyNumberFormat="1" applyFont="1" applyBorder="1"/>
    <xf numFmtId="43" fontId="2" fillId="0" borderId="18" xfId="1" applyFont="1" applyBorder="1"/>
    <xf numFmtId="43" fontId="2" fillId="0" borderId="19" xfId="1" applyFont="1" applyBorder="1"/>
    <xf numFmtId="43" fontId="2" fillId="0" borderId="1" xfId="1" applyFont="1" applyBorder="1" applyAlignment="1">
      <alignment horizontal="justify"/>
    </xf>
    <xf numFmtId="43" fontId="2" fillId="0" borderId="2" xfId="1" applyFont="1" applyBorder="1" applyAlignment="1">
      <alignment horizontal="justify"/>
    </xf>
    <xf numFmtId="0" fontId="2" fillId="0" borderId="2" xfId="0" applyFont="1" applyBorder="1" applyAlignment="1">
      <alignment horizontal="justify"/>
    </xf>
    <xf numFmtId="43" fontId="2" fillId="0" borderId="3" xfId="1" applyFont="1" applyBorder="1"/>
    <xf numFmtId="0" fontId="2" fillId="0" borderId="4" xfId="0" applyFont="1" applyBorder="1" applyAlignment="1">
      <alignment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2" fillId="0" borderId="19" xfId="0" applyFont="1" applyBorder="1"/>
    <xf numFmtId="43" fontId="3" fillId="0" borderId="10" xfId="0" applyNumberFormat="1" applyFont="1" applyFill="1" applyBorder="1"/>
    <xf numFmtId="43" fontId="3" fillId="0" borderId="4" xfId="0" applyNumberFormat="1" applyFont="1" applyFill="1" applyBorder="1"/>
    <xf numFmtId="0" fontId="7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43" fontId="6" fillId="4" borderId="6" xfId="1" applyFont="1" applyFill="1" applyBorder="1" applyAlignment="1">
      <alignment horizontal="center" vertical="center"/>
    </xf>
    <xf numFmtId="43" fontId="6" fillId="4" borderId="7" xfId="1" applyFont="1" applyFill="1" applyBorder="1" applyAlignment="1">
      <alignment horizontal="center" vertical="center"/>
    </xf>
    <xf numFmtId="43" fontId="6" fillId="4" borderId="8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22" fillId="0" borderId="0" xfId="2" applyFont="1" applyBorder="1" applyAlignment="1">
      <alignment horizontal="left" wrapText="1"/>
    </xf>
  </cellXfs>
  <cellStyles count="8">
    <cellStyle name="Millares" xfId="1" builtinId="3"/>
    <cellStyle name="Millares 2 3" xfId="3"/>
    <cellStyle name="Millares 4 2" xfId="6"/>
    <cellStyle name="Normal" xfId="0" builtinId="0"/>
    <cellStyle name="Normal 2 2" xfId="7"/>
    <cellStyle name="Normal 3" xfId="2"/>
    <cellStyle name="Normal 3 2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4385193</xdr:colOff>
      <xdr:row>0</xdr:row>
      <xdr:rowOff>66453</xdr:rowOff>
    </xdr:from>
    <xdr:to>
      <xdr:col>9</xdr:col>
      <xdr:colOff>1683859</xdr:colOff>
      <xdr:row>3</xdr:row>
      <xdr:rowOff>145827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F72EBA3-EF95-4114-B9F9-6D783A8C24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5603507" y="66453"/>
          <a:ext cx="3357009" cy="699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-0.249977111117893"/>
  </sheetPr>
  <dimension ref="A1:Q217"/>
  <sheetViews>
    <sheetView showGridLines="0" tabSelected="1" view="pageBreakPreview" topLeftCell="A13" zoomScale="86" zoomScaleNormal="80" zoomScaleSheetLayoutView="86" workbookViewId="0">
      <selection activeCell="S14" sqref="S14"/>
    </sheetView>
  </sheetViews>
  <sheetFormatPr baseColWidth="10" defaultRowHeight="14.25" x14ac:dyDescent="0.2"/>
  <cols>
    <col min="1" max="1" width="4.140625" style="1" customWidth="1"/>
    <col min="2" max="2" width="4.5703125" style="1" customWidth="1"/>
    <col min="3" max="3" width="4.42578125" style="1" customWidth="1"/>
    <col min="4" max="5" width="2.5703125" style="1" customWidth="1"/>
    <col min="6" max="6" width="85.7109375" style="1" customWidth="1"/>
    <col min="7" max="7" width="2.42578125" style="1" customWidth="1"/>
    <col min="8" max="8" width="1.140625" style="14" customWidth="1"/>
    <col min="9" max="9" width="1.5703125" style="14" customWidth="1"/>
    <col min="10" max="10" width="25.85546875" style="1" customWidth="1"/>
    <col min="11" max="11" width="2" style="1" customWidth="1"/>
    <col min="12" max="12" width="28.7109375" style="1" hidden="1" customWidth="1"/>
    <col min="13" max="14" width="27.140625" style="1" hidden="1" customWidth="1"/>
    <col min="15" max="15" width="25.5703125" style="1" hidden="1" customWidth="1"/>
    <col min="16" max="16384" width="11.42578125" style="1"/>
  </cols>
  <sheetData>
    <row r="1" spans="1:15" ht="21" customHeight="1" x14ac:dyDescent="0.2">
      <c r="D1" s="160"/>
      <c r="E1" s="160"/>
      <c r="F1" s="160"/>
      <c r="L1" s="139"/>
      <c r="M1" s="139"/>
      <c r="N1" s="139"/>
      <c r="O1" s="139"/>
    </row>
    <row r="2" spans="1:15" x14ac:dyDescent="0.2">
      <c r="L2" s="2"/>
      <c r="M2" s="2"/>
      <c r="N2" s="2"/>
      <c r="O2" s="2"/>
    </row>
    <row r="3" spans="1:15" x14ac:dyDescent="0.2">
      <c r="L3" s="2"/>
      <c r="M3" s="2"/>
      <c r="N3" s="2"/>
      <c r="O3" s="2"/>
    </row>
    <row r="4" spans="1:15" x14ac:dyDescent="0.2">
      <c r="L4" s="2"/>
      <c r="M4" s="2"/>
      <c r="N4" s="2"/>
      <c r="O4" s="2"/>
    </row>
    <row r="5" spans="1:15" x14ac:dyDescent="0.2">
      <c r="L5" s="2"/>
      <c r="M5" s="2"/>
      <c r="N5" s="2"/>
      <c r="O5" s="2"/>
    </row>
    <row r="6" spans="1:15" s="2" customFormat="1" ht="20.25" x14ac:dyDescent="0.3">
      <c r="A6" s="165" t="s">
        <v>188</v>
      </c>
      <c r="B6" s="165"/>
      <c r="C6" s="165"/>
      <c r="D6" s="165"/>
      <c r="E6" s="165"/>
      <c r="F6" s="165"/>
      <c r="G6" s="165"/>
      <c r="H6" s="165"/>
      <c r="I6" s="165"/>
      <c r="J6" s="165"/>
      <c r="K6" s="43"/>
    </row>
    <row r="7" spans="1:15" s="113" customFormat="1" ht="16.5" x14ac:dyDescent="0.25">
      <c r="A7" s="112"/>
      <c r="B7" s="112"/>
      <c r="C7" s="112"/>
      <c r="D7" s="3"/>
      <c r="E7" s="3"/>
      <c r="F7" s="4"/>
      <c r="G7" s="4"/>
      <c r="H7" s="4"/>
      <c r="I7" s="4"/>
      <c r="J7" s="4"/>
      <c r="L7" s="140" t="s">
        <v>175</v>
      </c>
      <c r="M7" s="141"/>
      <c r="N7" s="141"/>
      <c r="O7" s="142"/>
    </row>
    <row r="8" spans="1:15" s="2" customFormat="1" ht="39" customHeight="1" x14ac:dyDescent="0.25">
      <c r="A8" s="161" t="s">
        <v>0</v>
      </c>
      <c r="B8" s="162"/>
      <c r="C8" s="162"/>
      <c r="D8" s="162"/>
      <c r="E8" s="162"/>
      <c r="F8" s="162"/>
      <c r="G8" s="163"/>
      <c r="H8" s="4"/>
      <c r="I8" s="37"/>
      <c r="J8" s="78" t="s">
        <v>186</v>
      </c>
      <c r="L8" s="79" t="s">
        <v>147</v>
      </c>
      <c r="M8" s="111" t="s">
        <v>148</v>
      </c>
      <c r="N8" s="80" t="s">
        <v>149</v>
      </c>
      <c r="O8" s="80" t="s">
        <v>184</v>
      </c>
    </row>
    <row r="9" spans="1:15" s="2" customFormat="1" ht="8.25" customHeight="1" x14ac:dyDescent="0.25">
      <c r="A9" s="125"/>
      <c r="B9" s="126"/>
      <c r="C9" s="126"/>
      <c r="D9" s="127"/>
      <c r="E9" s="127"/>
      <c r="F9" s="127"/>
      <c r="G9" s="128"/>
      <c r="H9" s="36"/>
      <c r="I9" s="20"/>
      <c r="J9" s="48"/>
      <c r="L9" s="73"/>
      <c r="M9" s="74"/>
      <c r="N9" s="74"/>
      <c r="O9" s="75"/>
    </row>
    <row r="10" spans="1:15" s="2" customFormat="1" ht="15" customHeight="1" x14ac:dyDescent="0.25">
      <c r="A10" s="149" t="s">
        <v>1</v>
      </c>
      <c r="B10" s="145"/>
      <c r="C10" s="145"/>
      <c r="D10" s="145"/>
      <c r="E10" s="145"/>
      <c r="F10" s="145"/>
      <c r="G10" s="6"/>
      <c r="H10" s="14"/>
      <c r="I10" s="20"/>
      <c r="J10" s="44">
        <f>J12+J36+J134+J137+J147</f>
        <v>3302156227</v>
      </c>
      <c r="L10" s="54">
        <f>L12+L36+L134+L137+L147</f>
        <v>3302156227</v>
      </c>
      <c r="M10" s="46">
        <f>M12+M36+M134+M137+M147</f>
        <v>0</v>
      </c>
      <c r="N10" s="46">
        <f>N12+N36+N134+N137+N147</f>
        <v>0</v>
      </c>
      <c r="O10" s="47">
        <f>O12+O36+O134+O137+O147</f>
        <v>0</v>
      </c>
    </row>
    <row r="11" spans="1:15" s="2" customFormat="1" ht="15" customHeight="1" x14ac:dyDescent="0.25">
      <c r="A11" s="103"/>
      <c r="B11" s="102"/>
      <c r="C11" s="102"/>
      <c r="D11" s="102"/>
      <c r="E11" s="102"/>
      <c r="F11" s="102"/>
      <c r="G11" s="6"/>
      <c r="H11" s="14"/>
      <c r="I11" s="20"/>
      <c r="J11" s="44"/>
      <c r="L11" s="54"/>
      <c r="M11" s="46">
        <v>0</v>
      </c>
      <c r="N11" s="46">
        <v>0</v>
      </c>
      <c r="O11" s="47">
        <v>0</v>
      </c>
    </row>
    <row r="12" spans="1:15" s="2" customFormat="1" ht="15" customHeight="1" x14ac:dyDescent="0.25">
      <c r="A12" s="7"/>
      <c r="B12" s="151" t="s">
        <v>2</v>
      </c>
      <c r="C12" s="151"/>
      <c r="D12" s="151"/>
      <c r="E12" s="151"/>
      <c r="F12" s="151"/>
      <c r="G12" s="6"/>
      <c r="H12" s="14"/>
      <c r="I12" s="20"/>
      <c r="J12" s="44">
        <f>J13+J18+J20+J23+J25+J26+J28</f>
        <v>1314103439</v>
      </c>
      <c r="L12" s="54">
        <f>L13+L18+L20+L23+L25+L26+L28</f>
        <v>1314103439</v>
      </c>
      <c r="M12" s="2">
        <v>0</v>
      </c>
      <c r="N12" s="46">
        <v>0</v>
      </c>
      <c r="O12" s="47">
        <v>0</v>
      </c>
    </row>
    <row r="13" spans="1:15" ht="19.5" customHeight="1" x14ac:dyDescent="0.25">
      <c r="A13" s="8"/>
      <c r="B13" s="9"/>
      <c r="C13" s="151" t="s">
        <v>153</v>
      </c>
      <c r="D13" s="151"/>
      <c r="E13" s="151"/>
      <c r="F13" s="151"/>
      <c r="G13" s="10"/>
      <c r="I13" s="20"/>
      <c r="J13" s="44">
        <f>SUM(J14:J17)</f>
        <v>39810575</v>
      </c>
      <c r="K13" s="2"/>
      <c r="L13" s="54">
        <f>SUM(L14:L17)</f>
        <v>39810575</v>
      </c>
      <c r="M13" s="2">
        <v>0</v>
      </c>
      <c r="N13" s="46">
        <v>0</v>
      </c>
      <c r="O13" s="47">
        <v>0</v>
      </c>
    </row>
    <row r="14" spans="1:15" ht="19.5" customHeight="1" x14ac:dyDescent="0.25">
      <c r="A14" s="8"/>
      <c r="B14" s="9"/>
      <c r="C14" s="9"/>
      <c r="D14" s="136" t="s">
        <v>3</v>
      </c>
      <c r="E14" s="136"/>
      <c r="F14" s="136"/>
      <c r="G14" s="10"/>
      <c r="I14" s="20"/>
      <c r="J14" s="49">
        <v>3380537</v>
      </c>
      <c r="K14" s="2"/>
      <c r="L14" s="50">
        <f t="shared" ref="L14:L73" si="0">J14</f>
        <v>3380537</v>
      </c>
      <c r="M14" s="2">
        <v>0</v>
      </c>
      <c r="N14" s="46">
        <v>0</v>
      </c>
      <c r="O14" s="47">
        <v>0</v>
      </c>
    </row>
    <row r="15" spans="1:15" ht="19.5" customHeight="1" x14ac:dyDescent="0.25">
      <c r="A15" s="8"/>
      <c r="B15" s="9"/>
      <c r="C15" s="9"/>
      <c r="D15" s="158" t="s">
        <v>4</v>
      </c>
      <c r="E15" s="158"/>
      <c r="F15" s="158"/>
      <c r="G15" s="10"/>
      <c r="I15" s="20"/>
      <c r="J15" s="49">
        <v>0</v>
      </c>
      <c r="K15" s="2"/>
      <c r="L15" s="50">
        <f t="shared" si="0"/>
        <v>0</v>
      </c>
      <c r="M15" s="2">
        <v>0</v>
      </c>
      <c r="N15" s="46">
        <v>0</v>
      </c>
      <c r="O15" s="47">
        <v>0</v>
      </c>
    </row>
    <row r="16" spans="1:15" ht="19.5" customHeight="1" x14ac:dyDescent="0.25">
      <c r="A16" s="8"/>
      <c r="B16" s="9"/>
      <c r="C16" s="9"/>
      <c r="D16" s="158" t="s">
        <v>5</v>
      </c>
      <c r="E16" s="158"/>
      <c r="F16" s="158"/>
      <c r="G16" s="10"/>
      <c r="I16" s="20"/>
      <c r="J16" s="51">
        <v>35894335</v>
      </c>
      <c r="K16" s="2"/>
      <c r="L16" s="50">
        <f t="shared" si="0"/>
        <v>35894335</v>
      </c>
      <c r="M16" s="2">
        <v>0</v>
      </c>
      <c r="N16" s="46">
        <v>0</v>
      </c>
      <c r="O16" s="47">
        <v>0</v>
      </c>
    </row>
    <row r="17" spans="1:15" ht="19.5" customHeight="1" x14ac:dyDescent="0.25">
      <c r="A17" s="8"/>
      <c r="B17" s="9"/>
      <c r="C17" s="9"/>
      <c r="D17" s="158" t="s">
        <v>6</v>
      </c>
      <c r="E17" s="158"/>
      <c r="F17" s="158"/>
      <c r="G17" s="10"/>
      <c r="I17" s="20"/>
      <c r="J17" s="49">
        <v>535703</v>
      </c>
      <c r="K17" s="2"/>
      <c r="L17" s="50">
        <f t="shared" si="0"/>
        <v>535703</v>
      </c>
      <c r="M17" s="2">
        <v>0</v>
      </c>
      <c r="N17" s="46">
        <v>0</v>
      </c>
      <c r="O17" s="47">
        <v>0</v>
      </c>
    </row>
    <row r="18" spans="1:15" ht="19.5" customHeight="1" x14ac:dyDescent="0.25">
      <c r="A18" s="8"/>
      <c r="B18" s="9"/>
      <c r="C18" s="151" t="s">
        <v>154</v>
      </c>
      <c r="D18" s="151"/>
      <c r="E18" s="151"/>
      <c r="F18" s="151"/>
      <c r="G18" s="10"/>
      <c r="I18" s="20"/>
      <c r="J18" s="44">
        <f>J19</f>
        <v>15591644</v>
      </c>
      <c r="K18" s="2"/>
      <c r="L18" s="54">
        <f>L19</f>
        <v>15591644</v>
      </c>
      <c r="M18" s="2">
        <v>0</v>
      </c>
      <c r="N18" s="46">
        <v>0</v>
      </c>
      <c r="O18" s="47">
        <v>0</v>
      </c>
    </row>
    <row r="19" spans="1:15" ht="19.5" customHeight="1" x14ac:dyDescent="0.25">
      <c r="A19" s="8"/>
      <c r="B19" s="9"/>
      <c r="C19" s="9"/>
      <c r="D19" s="158" t="s">
        <v>7</v>
      </c>
      <c r="E19" s="158"/>
      <c r="F19" s="158"/>
      <c r="G19" s="10"/>
      <c r="I19" s="20"/>
      <c r="J19" s="49">
        <v>15591644</v>
      </c>
      <c r="K19" s="2"/>
      <c r="L19" s="50">
        <f t="shared" si="0"/>
        <v>15591644</v>
      </c>
      <c r="M19" s="2">
        <v>0</v>
      </c>
      <c r="N19" s="46">
        <v>0</v>
      </c>
      <c r="O19" s="47">
        <v>0</v>
      </c>
    </row>
    <row r="20" spans="1:15" ht="19.5" customHeight="1" x14ac:dyDescent="0.25">
      <c r="A20" s="8"/>
      <c r="B20" s="9"/>
      <c r="C20" s="151" t="s">
        <v>155</v>
      </c>
      <c r="D20" s="151"/>
      <c r="E20" s="151"/>
      <c r="F20" s="151"/>
      <c r="G20" s="10"/>
      <c r="I20" s="20"/>
      <c r="J20" s="44">
        <f>J21+J22</f>
        <v>59280340</v>
      </c>
      <c r="K20" s="2"/>
      <c r="L20" s="54">
        <f>L21+L22</f>
        <v>59280340</v>
      </c>
      <c r="M20" s="2">
        <v>0</v>
      </c>
      <c r="N20" s="46">
        <v>0</v>
      </c>
      <c r="O20" s="47">
        <v>0</v>
      </c>
    </row>
    <row r="21" spans="1:15" ht="19.5" customHeight="1" x14ac:dyDescent="0.25">
      <c r="A21" s="8"/>
      <c r="B21" s="9"/>
      <c r="C21" s="9"/>
      <c r="D21" s="164" t="s">
        <v>8</v>
      </c>
      <c r="E21" s="164"/>
      <c r="F21" s="164"/>
      <c r="G21" s="10"/>
      <c r="I21" s="20"/>
      <c r="J21" s="49">
        <v>7256837</v>
      </c>
      <c r="K21" s="2"/>
      <c r="L21" s="50">
        <f t="shared" si="0"/>
        <v>7256837</v>
      </c>
      <c r="M21" s="2">
        <v>0</v>
      </c>
      <c r="N21" s="46">
        <v>0</v>
      </c>
      <c r="O21" s="47">
        <v>0</v>
      </c>
    </row>
    <row r="22" spans="1:15" ht="19.5" customHeight="1" x14ac:dyDescent="0.25">
      <c r="A22" s="8"/>
      <c r="B22" s="9"/>
      <c r="C22" s="9"/>
      <c r="D22" s="136" t="s">
        <v>9</v>
      </c>
      <c r="E22" s="136"/>
      <c r="F22" s="136"/>
      <c r="G22" s="10"/>
      <c r="I22" s="20"/>
      <c r="J22" s="49">
        <v>52023503</v>
      </c>
      <c r="K22" s="2"/>
      <c r="L22" s="50">
        <f t="shared" si="0"/>
        <v>52023503</v>
      </c>
      <c r="M22" s="2">
        <v>0</v>
      </c>
      <c r="N22" s="46">
        <v>0</v>
      </c>
      <c r="O22" s="47">
        <v>0</v>
      </c>
    </row>
    <row r="23" spans="1:15" ht="19.5" customHeight="1" x14ac:dyDescent="0.25">
      <c r="A23" s="8"/>
      <c r="B23" s="9"/>
      <c r="C23" s="151" t="s">
        <v>156</v>
      </c>
      <c r="D23" s="151"/>
      <c r="E23" s="151"/>
      <c r="F23" s="151"/>
      <c r="G23" s="10"/>
      <c r="I23" s="20"/>
      <c r="J23" s="44">
        <f>J24</f>
        <v>1009625964</v>
      </c>
      <c r="K23" s="2"/>
      <c r="L23" s="54">
        <f>L24</f>
        <v>1009625964</v>
      </c>
      <c r="M23" s="2">
        <v>0</v>
      </c>
      <c r="N23" s="46">
        <v>0</v>
      </c>
      <c r="O23" s="47">
        <v>0</v>
      </c>
    </row>
    <row r="24" spans="1:15" ht="19.5" customHeight="1" x14ac:dyDescent="0.25">
      <c r="A24" s="8"/>
      <c r="B24" s="9"/>
      <c r="C24" s="9"/>
      <c r="D24" s="136" t="s">
        <v>10</v>
      </c>
      <c r="E24" s="136"/>
      <c r="F24" s="136"/>
      <c r="G24" s="10"/>
      <c r="I24" s="20"/>
      <c r="J24" s="49">
        <v>1009625964</v>
      </c>
      <c r="K24" s="2"/>
      <c r="L24" s="50">
        <f t="shared" si="0"/>
        <v>1009625964</v>
      </c>
      <c r="M24" s="2">
        <v>0</v>
      </c>
      <c r="N24" s="46">
        <v>0</v>
      </c>
      <c r="O24" s="47">
        <v>0</v>
      </c>
    </row>
    <row r="25" spans="1:15" ht="19.5" customHeight="1" x14ac:dyDescent="0.25">
      <c r="A25" s="8"/>
      <c r="B25" s="9"/>
      <c r="C25" s="151" t="s">
        <v>157</v>
      </c>
      <c r="D25" s="151"/>
      <c r="E25" s="151"/>
      <c r="F25" s="151"/>
      <c r="G25" s="10"/>
      <c r="I25" s="20"/>
      <c r="J25" s="44">
        <v>9376082</v>
      </c>
      <c r="K25" s="2"/>
      <c r="L25" s="50">
        <f t="shared" si="0"/>
        <v>9376082</v>
      </c>
      <c r="M25" s="2">
        <v>0</v>
      </c>
      <c r="N25" s="46">
        <v>0</v>
      </c>
      <c r="O25" s="47">
        <v>0</v>
      </c>
    </row>
    <row r="26" spans="1:15" ht="19.5" customHeight="1" x14ac:dyDescent="0.25">
      <c r="A26" s="8"/>
      <c r="B26" s="9"/>
      <c r="C26" s="151" t="s">
        <v>158</v>
      </c>
      <c r="D26" s="151"/>
      <c r="E26" s="151"/>
      <c r="F26" s="151"/>
      <c r="G26" s="10"/>
      <c r="I26" s="20"/>
      <c r="J26" s="44">
        <f>J27</f>
        <v>180418833</v>
      </c>
      <c r="K26" s="2"/>
      <c r="L26" s="54">
        <f>L27</f>
        <v>180418833</v>
      </c>
      <c r="M26" s="2">
        <v>0</v>
      </c>
      <c r="N26" s="46">
        <v>0</v>
      </c>
      <c r="O26" s="47">
        <v>0</v>
      </c>
    </row>
    <row r="27" spans="1:15" ht="19.5" customHeight="1" x14ac:dyDescent="0.25">
      <c r="A27" s="8"/>
      <c r="B27" s="9"/>
      <c r="C27" s="9"/>
      <c r="D27" s="158" t="s">
        <v>11</v>
      </c>
      <c r="E27" s="158"/>
      <c r="F27" s="158"/>
      <c r="G27" s="10"/>
      <c r="I27" s="20"/>
      <c r="J27" s="49">
        <v>180418833</v>
      </c>
      <c r="K27" s="2"/>
      <c r="L27" s="50">
        <f t="shared" si="0"/>
        <v>180418833</v>
      </c>
      <c r="M27" s="2">
        <v>0</v>
      </c>
      <c r="N27" s="46">
        <v>0</v>
      </c>
      <c r="O27" s="47">
        <v>0</v>
      </c>
    </row>
    <row r="28" spans="1:15" ht="33.75" customHeight="1" x14ac:dyDescent="0.25">
      <c r="A28" s="8"/>
      <c r="B28" s="9"/>
      <c r="C28" s="151" t="s">
        <v>162</v>
      </c>
      <c r="D28" s="151"/>
      <c r="E28" s="151"/>
      <c r="F28" s="151"/>
      <c r="G28" s="66"/>
      <c r="I28" s="20"/>
      <c r="J28" s="44">
        <v>1</v>
      </c>
      <c r="K28" s="2"/>
      <c r="L28" s="45">
        <f t="shared" ref="L28" si="1">J28</f>
        <v>1</v>
      </c>
      <c r="M28" s="2">
        <v>0</v>
      </c>
      <c r="N28" s="46">
        <v>0</v>
      </c>
      <c r="O28" s="47">
        <v>0</v>
      </c>
    </row>
    <row r="29" spans="1:15" ht="24" customHeight="1" x14ac:dyDescent="0.25">
      <c r="A29" s="8"/>
      <c r="B29" s="9"/>
      <c r="C29" s="9"/>
      <c r="D29" s="101"/>
      <c r="E29" s="101"/>
      <c r="F29" s="101"/>
      <c r="G29" s="10"/>
      <c r="I29" s="20"/>
      <c r="J29" s="49"/>
      <c r="K29" s="2"/>
      <c r="L29" s="50">
        <f t="shared" si="0"/>
        <v>0</v>
      </c>
      <c r="M29" s="2">
        <v>0</v>
      </c>
      <c r="N29" s="46">
        <v>0</v>
      </c>
      <c r="O29" s="47">
        <v>0</v>
      </c>
    </row>
    <row r="30" spans="1:15" s="2" customFormat="1" ht="14.25" customHeight="1" x14ac:dyDescent="0.25">
      <c r="A30" s="7"/>
      <c r="B30" s="151" t="s">
        <v>12</v>
      </c>
      <c r="C30" s="151"/>
      <c r="D30" s="151"/>
      <c r="E30" s="151"/>
      <c r="F30" s="151"/>
      <c r="G30" s="6"/>
      <c r="H30" s="14"/>
      <c r="I30" s="20"/>
      <c r="J30" s="44">
        <f>J31</f>
        <v>0</v>
      </c>
      <c r="L30" s="50">
        <f t="shared" si="0"/>
        <v>0</v>
      </c>
      <c r="M30" s="2">
        <v>0</v>
      </c>
      <c r="N30" s="46">
        <v>0</v>
      </c>
      <c r="O30" s="47">
        <v>0</v>
      </c>
    </row>
    <row r="31" spans="1:15" s="2" customFormat="1" ht="14.25" customHeight="1" x14ac:dyDescent="0.25">
      <c r="A31" s="7"/>
      <c r="B31" s="11"/>
      <c r="C31" s="152" t="s">
        <v>13</v>
      </c>
      <c r="D31" s="152"/>
      <c r="E31" s="152"/>
      <c r="F31" s="152"/>
      <c r="G31" s="6"/>
      <c r="H31" s="14"/>
      <c r="I31" s="20"/>
      <c r="J31" s="49">
        <v>0</v>
      </c>
      <c r="L31" s="50">
        <f t="shared" si="0"/>
        <v>0</v>
      </c>
      <c r="M31" s="2">
        <v>0</v>
      </c>
      <c r="N31" s="46">
        <v>0</v>
      </c>
      <c r="O31" s="47">
        <v>0</v>
      </c>
    </row>
    <row r="32" spans="1:15" s="2" customFormat="1" ht="14.25" customHeight="1" x14ac:dyDescent="0.25">
      <c r="A32" s="7"/>
      <c r="B32" s="11"/>
      <c r="C32" s="11"/>
      <c r="D32" s="98"/>
      <c r="E32" s="98"/>
      <c r="F32" s="98"/>
      <c r="G32" s="6"/>
      <c r="H32" s="14"/>
      <c r="I32" s="20"/>
      <c r="J32" s="49"/>
      <c r="L32" s="50">
        <f t="shared" si="0"/>
        <v>0</v>
      </c>
      <c r="M32" s="2">
        <v>0</v>
      </c>
      <c r="N32" s="46">
        <v>0</v>
      </c>
      <c r="O32" s="47">
        <v>0</v>
      </c>
    </row>
    <row r="33" spans="1:15" s="14" customFormat="1" ht="14.25" customHeight="1" x14ac:dyDescent="0.25">
      <c r="A33" s="12"/>
      <c r="B33" s="151" t="s">
        <v>14</v>
      </c>
      <c r="C33" s="151"/>
      <c r="D33" s="151"/>
      <c r="E33" s="151"/>
      <c r="F33" s="151"/>
      <c r="G33" s="13"/>
      <c r="I33" s="20"/>
      <c r="J33" s="44">
        <f>J34</f>
        <v>0</v>
      </c>
      <c r="K33" s="2"/>
      <c r="L33" s="50">
        <f t="shared" si="0"/>
        <v>0</v>
      </c>
      <c r="M33" s="2">
        <v>0</v>
      </c>
      <c r="N33" s="46">
        <v>0</v>
      </c>
      <c r="O33" s="47">
        <v>0</v>
      </c>
    </row>
    <row r="34" spans="1:15" s="14" customFormat="1" ht="14.25" customHeight="1" x14ac:dyDescent="0.25">
      <c r="A34" s="12"/>
      <c r="B34" s="15"/>
      <c r="C34" s="152" t="s">
        <v>177</v>
      </c>
      <c r="D34" s="152"/>
      <c r="E34" s="152"/>
      <c r="F34" s="152"/>
      <c r="G34" s="13"/>
      <c r="I34" s="20"/>
      <c r="J34" s="49">
        <v>0</v>
      </c>
      <c r="K34" s="2"/>
      <c r="L34" s="50">
        <f t="shared" si="0"/>
        <v>0</v>
      </c>
      <c r="M34" s="2">
        <v>0</v>
      </c>
      <c r="N34" s="46">
        <v>0</v>
      </c>
      <c r="O34" s="47">
        <v>0</v>
      </c>
    </row>
    <row r="35" spans="1:15" s="14" customFormat="1" ht="15" customHeight="1" x14ac:dyDescent="0.25">
      <c r="A35" s="12"/>
      <c r="B35" s="15"/>
      <c r="C35" s="105"/>
      <c r="D35" s="105"/>
      <c r="E35" s="105"/>
      <c r="F35" s="105"/>
      <c r="G35" s="13"/>
      <c r="I35" s="20"/>
      <c r="J35" s="49"/>
      <c r="K35" s="2"/>
      <c r="L35" s="50">
        <f t="shared" si="0"/>
        <v>0</v>
      </c>
      <c r="M35" s="2">
        <v>0</v>
      </c>
      <c r="N35" s="46">
        <v>0</v>
      </c>
      <c r="O35" s="47">
        <v>0</v>
      </c>
    </row>
    <row r="36" spans="1:15" s="17" customFormat="1" ht="19.5" customHeight="1" x14ac:dyDescent="0.25">
      <c r="A36" s="8"/>
      <c r="B36" s="151" t="s">
        <v>15</v>
      </c>
      <c r="C36" s="151"/>
      <c r="D36" s="151"/>
      <c r="E36" s="151"/>
      <c r="F36" s="151"/>
      <c r="G36" s="16"/>
      <c r="H36" s="14"/>
      <c r="I36" s="39"/>
      <c r="J36" s="52">
        <f>J37+J50+J106+J130+J131+J132</f>
        <v>1600713231</v>
      </c>
      <c r="K36" s="5"/>
      <c r="L36" s="53">
        <f>L37+L50+L106+L130+L131+L132</f>
        <v>1600713231</v>
      </c>
      <c r="M36" s="2">
        <v>0</v>
      </c>
      <c r="N36" s="46">
        <v>0</v>
      </c>
      <c r="O36" s="47">
        <v>0</v>
      </c>
    </row>
    <row r="37" spans="1:15" ht="34.5" customHeight="1" x14ac:dyDescent="0.25">
      <c r="A37" s="8"/>
      <c r="B37" s="9"/>
      <c r="C37" s="151" t="s">
        <v>159</v>
      </c>
      <c r="D37" s="151"/>
      <c r="E37" s="151"/>
      <c r="F37" s="151"/>
      <c r="G37" s="10"/>
      <c r="H37" s="38"/>
      <c r="I37" s="20"/>
      <c r="J37" s="44">
        <f>J38+J43+J47</f>
        <v>15497737</v>
      </c>
      <c r="K37" s="2"/>
      <c r="L37" s="54">
        <f>L38+L43+L47</f>
        <v>15497737</v>
      </c>
      <c r="M37" s="2">
        <v>0</v>
      </c>
      <c r="N37" s="46">
        <v>0</v>
      </c>
      <c r="O37" s="47">
        <v>0</v>
      </c>
    </row>
    <row r="38" spans="1:15" ht="18.75" customHeight="1" x14ac:dyDescent="0.25">
      <c r="A38" s="8"/>
      <c r="B38" s="9"/>
      <c r="C38" s="9"/>
      <c r="D38" s="151" t="s">
        <v>16</v>
      </c>
      <c r="E38" s="151"/>
      <c r="F38" s="151"/>
      <c r="G38" s="10"/>
      <c r="I38" s="20"/>
      <c r="J38" s="44">
        <f>SUM(J39:J42)</f>
        <v>2267045</v>
      </c>
      <c r="K38" s="2"/>
      <c r="L38" s="54">
        <f>SUM(L39:L42)</f>
        <v>2267045</v>
      </c>
      <c r="M38" s="2">
        <v>0</v>
      </c>
      <c r="N38" s="46">
        <v>0</v>
      </c>
      <c r="O38" s="47">
        <v>0</v>
      </c>
    </row>
    <row r="39" spans="1:15" ht="18.75" customHeight="1" x14ac:dyDescent="0.25">
      <c r="A39" s="8"/>
      <c r="B39" s="9"/>
      <c r="C39" s="9"/>
      <c r="D39" s="101"/>
      <c r="E39" s="136" t="s">
        <v>17</v>
      </c>
      <c r="F39" s="136"/>
      <c r="G39" s="10"/>
      <c r="I39" s="20"/>
      <c r="J39" s="49">
        <v>283655</v>
      </c>
      <c r="K39" s="2"/>
      <c r="L39" s="50">
        <f t="shared" si="0"/>
        <v>283655</v>
      </c>
      <c r="M39" s="2">
        <v>0</v>
      </c>
      <c r="N39" s="46">
        <v>0</v>
      </c>
      <c r="O39" s="47">
        <v>0</v>
      </c>
    </row>
    <row r="40" spans="1:15" ht="18.75" customHeight="1" x14ac:dyDescent="0.25">
      <c r="A40" s="8"/>
      <c r="B40" s="9"/>
      <c r="C40" s="9"/>
      <c r="D40" s="101"/>
      <c r="E40" s="136" t="s">
        <v>18</v>
      </c>
      <c r="F40" s="136"/>
      <c r="G40" s="10"/>
      <c r="I40" s="20"/>
      <c r="J40" s="49">
        <v>1831346</v>
      </c>
      <c r="K40" s="2"/>
      <c r="L40" s="50">
        <f t="shared" si="0"/>
        <v>1831346</v>
      </c>
      <c r="M40" s="2">
        <v>0</v>
      </c>
      <c r="N40" s="46">
        <v>0</v>
      </c>
      <c r="O40" s="47">
        <v>0</v>
      </c>
    </row>
    <row r="41" spans="1:15" ht="18.75" customHeight="1" x14ac:dyDescent="0.25">
      <c r="A41" s="8"/>
      <c r="B41" s="9"/>
      <c r="C41" s="9"/>
      <c r="D41" s="101"/>
      <c r="E41" s="136" t="s">
        <v>19</v>
      </c>
      <c r="F41" s="136"/>
      <c r="G41" s="10"/>
      <c r="I41" s="20"/>
      <c r="J41" s="49">
        <v>2483</v>
      </c>
      <c r="K41" s="2"/>
      <c r="L41" s="50">
        <f t="shared" si="0"/>
        <v>2483</v>
      </c>
      <c r="M41" s="2">
        <v>0</v>
      </c>
      <c r="N41" s="46">
        <v>0</v>
      </c>
      <c r="O41" s="47">
        <v>0</v>
      </c>
    </row>
    <row r="42" spans="1:15" ht="18.75" customHeight="1" x14ac:dyDescent="0.25">
      <c r="A42" s="8"/>
      <c r="B42" s="9"/>
      <c r="C42" s="9"/>
      <c r="D42" s="101"/>
      <c r="E42" s="136" t="s">
        <v>138</v>
      </c>
      <c r="F42" s="136"/>
      <c r="G42" s="10"/>
      <c r="I42" s="20"/>
      <c r="J42" s="49">
        <v>149561</v>
      </c>
      <c r="K42" s="2"/>
      <c r="L42" s="50">
        <f t="shared" si="0"/>
        <v>149561</v>
      </c>
      <c r="M42" s="2">
        <v>0</v>
      </c>
      <c r="N42" s="46">
        <v>0</v>
      </c>
      <c r="O42" s="47">
        <v>0</v>
      </c>
    </row>
    <row r="43" spans="1:15" ht="18.75" customHeight="1" x14ac:dyDescent="0.25">
      <c r="A43" s="8"/>
      <c r="B43" s="9"/>
      <c r="C43" s="9"/>
      <c r="D43" s="151" t="s">
        <v>20</v>
      </c>
      <c r="E43" s="151"/>
      <c r="F43" s="151"/>
      <c r="G43" s="10"/>
      <c r="I43" s="20"/>
      <c r="J43" s="44">
        <f>SUM(J44:J46)</f>
        <v>8624270</v>
      </c>
      <c r="K43" s="2"/>
      <c r="L43" s="54">
        <f>SUM(L44:L46)</f>
        <v>8624270</v>
      </c>
      <c r="M43" s="2">
        <v>0</v>
      </c>
      <c r="N43" s="46">
        <v>0</v>
      </c>
      <c r="O43" s="47">
        <v>0</v>
      </c>
    </row>
    <row r="44" spans="1:15" ht="18.75" customHeight="1" x14ac:dyDescent="0.25">
      <c r="A44" s="8"/>
      <c r="B44" s="9"/>
      <c r="C44" s="9"/>
      <c r="D44" s="101"/>
      <c r="E44" s="136" t="s">
        <v>21</v>
      </c>
      <c r="F44" s="136"/>
      <c r="G44" s="10"/>
      <c r="I44" s="20"/>
      <c r="J44" s="49">
        <v>3146729</v>
      </c>
      <c r="K44" s="2"/>
      <c r="L44" s="50">
        <f t="shared" si="0"/>
        <v>3146729</v>
      </c>
      <c r="M44" s="2">
        <v>0</v>
      </c>
      <c r="N44" s="46">
        <v>0</v>
      </c>
      <c r="O44" s="47">
        <v>0</v>
      </c>
    </row>
    <row r="45" spans="1:15" ht="18.75" customHeight="1" x14ac:dyDescent="0.25">
      <c r="A45" s="8"/>
      <c r="B45" s="9"/>
      <c r="C45" s="9"/>
      <c r="D45" s="101"/>
      <c r="E45" s="136" t="s">
        <v>23</v>
      </c>
      <c r="F45" s="136"/>
      <c r="G45" s="10"/>
      <c r="I45" s="20"/>
      <c r="J45" s="49">
        <v>5282741</v>
      </c>
      <c r="K45" s="2"/>
      <c r="L45" s="50">
        <f t="shared" si="0"/>
        <v>5282741</v>
      </c>
      <c r="M45" s="2">
        <v>0</v>
      </c>
      <c r="N45" s="46">
        <v>0</v>
      </c>
      <c r="O45" s="47">
        <v>0</v>
      </c>
    </row>
    <row r="46" spans="1:15" ht="18.75" customHeight="1" x14ac:dyDescent="0.25">
      <c r="A46" s="8"/>
      <c r="B46" s="9"/>
      <c r="C46" s="9"/>
      <c r="D46" s="101"/>
      <c r="E46" s="136" t="s">
        <v>22</v>
      </c>
      <c r="F46" s="136"/>
      <c r="G46" s="10"/>
      <c r="I46" s="20"/>
      <c r="J46" s="49">
        <v>194800</v>
      </c>
      <c r="K46" s="2"/>
      <c r="L46" s="50">
        <f t="shared" si="0"/>
        <v>194800</v>
      </c>
      <c r="M46" s="2">
        <v>0</v>
      </c>
      <c r="N46" s="46">
        <v>0</v>
      </c>
      <c r="O46" s="47">
        <v>0</v>
      </c>
    </row>
    <row r="47" spans="1:15" ht="18.75" customHeight="1" x14ac:dyDescent="0.25">
      <c r="A47" s="8"/>
      <c r="B47" s="9"/>
      <c r="C47" s="9"/>
      <c r="D47" s="151" t="s">
        <v>24</v>
      </c>
      <c r="E47" s="151"/>
      <c r="F47" s="151"/>
      <c r="G47" s="10"/>
      <c r="I47" s="20"/>
      <c r="J47" s="44">
        <f>SUM(J48:J49)</f>
        <v>4606422</v>
      </c>
      <c r="K47" s="2"/>
      <c r="L47" s="54">
        <f>SUM(L48:L49)</f>
        <v>4606422</v>
      </c>
      <c r="M47" s="2">
        <v>0</v>
      </c>
      <c r="N47" s="46">
        <v>0</v>
      </c>
      <c r="O47" s="47">
        <v>0</v>
      </c>
    </row>
    <row r="48" spans="1:15" ht="18.75" customHeight="1" x14ac:dyDescent="0.25">
      <c r="A48" s="8"/>
      <c r="B48" s="9"/>
      <c r="C48" s="9"/>
      <c r="D48" s="101"/>
      <c r="E48" s="136" t="s">
        <v>25</v>
      </c>
      <c r="F48" s="136"/>
      <c r="G48" s="10"/>
      <c r="I48" s="20"/>
      <c r="J48" s="49">
        <v>2415708</v>
      </c>
      <c r="K48" s="2"/>
      <c r="L48" s="50">
        <f t="shared" si="0"/>
        <v>2415708</v>
      </c>
      <c r="M48" s="2">
        <v>0</v>
      </c>
      <c r="N48" s="46">
        <v>0</v>
      </c>
      <c r="O48" s="47">
        <v>0</v>
      </c>
    </row>
    <row r="49" spans="1:15" ht="18.75" customHeight="1" x14ac:dyDescent="0.25">
      <c r="A49" s="8"/>
      <c r="B49" s="9"/>
      <c r="C49" s="9"/>
      <c r="D49" s="101"/>
      <c r="E49" s="157" t="s">
        <v>139</v>
      </c>
      <c r="F49" s="157"/>
      <c r="G49" s="10"/>
      <c r="I49" s="20"/>
      <c r="J49" s="49">
        <v>2190714</v>
      </c>
      <c r="K49" s="2"/>
      <c r="L49" s="50">
        <f t="shared" si="0"/>
        <v>2190714</v>
      </c>
      <c r="M49" s="2">
        <v>0</v>
      </c>
      <c r="N49" s="46">
        <v>0</v>
      </c>
      <c r="O49" s="47">
        <v>0</v>
      </c>
    </row>
    <row r="50" spans="1:15" ht="18.75" customHeight="1" x14ac:dyDescent="0.25">
      <c r="A50" s="8"/>
      <c r="B50" s="9"/>
      <c r="C50" s="151" t="s">
        <v>160</v>
      </c>
      <c r="D50" s="151"/>
      <c r="E50" s="151"/>
      <c r="F50" s="151"/>
      <c r="G50" s="10"/>
      <c r="I50" s="20"/>
      <c r="J50" s="44">
        <f>J51+J55+J58+J63+J66+J72+J75+J80+J82+J84+J87+J90+J93+J96+J98+J100</f>
        <v>1431430635</v>
      </c>
      <c r="K50" s="2"/>
      <c r="L50" s="54">
        <f>L51+L55+L58+L63+L66+L72+L75+L80+L82+L84+L87+L90+L93+L96+L98+L100</f>
        <v>1431430635</v>
      </c>
      <c r="M50" s="2">
        <v>0</v>
      </c>
      <c r="N50" s="46">
        <v>0</v>
      </c>
      <c r="O50" s="47">
        <v>0</v>
      </c>
    </row>
    <row r="51" spans="1:15" ht="18.75" customHeight="1" x14ac:dyDescent="0.25">
      <c r="A51" s="8"/>
      <c r="B51" s="9"/>
      <c r="C51" s="9"/>
      <c r="D51" s="135" t="s">
        <v>27</v>
      </c>
      <c r="E51" s="135"/>
      <c r="F51" s="135"/>
      <c r="G51" s="10"/>
      <c r="I51" s="20"/>
      <c r="J51" s="44">
        <f>J52</f>
        <v>39626281</v>
      </c>
      <c r="K51" s="55"/>
      <c r="L51" s="54">
        <f>L52</f>
        <v>39626281</v>
      </c>
      <c r="M51" s="2">
        <v>0</v>
      </c>
      <c r="N51" s="46">
        <v>0</v>
      </c>
      <c r="O51" s="47">
        <v>0</v>
      </c>
    </row>
    <row r="52" spans="1:15" ht="18" customHeight="1" x14ac:dyDescent="0.25">
      <c r="A52" s="8"/>
      <c r="B52" s="9"/>
      <c r="C52" s="9"/>
      <c r="E52" s="158" t="s">
        <v>28</v>
      </c>
      <c r="F52" s="158"/>
      <c r="G52" s="10"/>
      <c r="I52" s="20"/>
      <c r="J52" s="49">
        <f>SUM(J53:J54)</f>
        <v>39626281</v>
      </c>
      <c r="K52" s="55"/>
      <c r="L52" s="76">
        <f>SUM(L53:L54)</f>
        <v>39626281</v>
      </c>
      <c r="M52" s="2">
        <v>0</v>
      </c>
      <c r="N52" s="46">
        <v>0</v>
      </c>
      <c r="O52" s="47">
        <v>0</v>
      </c>
    </row>
    <row r="53" spans="1:15" ht="18" customHeight="1" x14ac:dyDescent="0.25">
      <c r="A53" s="8"/>
      <c r="B53" s="9"/>
      <c r="C53" s="9"/>
      <c r="E53" s="101"/>
      <c r="F53" s="85" t="s">
        <v>140</v>
      </c>
      <c r="G53" s="65"/>
      <c r="I53" s="63"/>
      <c r="J53" s="64">
        <v>1522425</v>
      </c>
      <c r="K53" s="2"/>
      <c r="L53" s="50">
        <f t="shared" si="0"/>
        <v>1522425</v>
      </c>
      <c r="M53" s="2">
        <v>0</v>
      </c>
      <c r="N53" s="46">
        <v>0</v>
      </c>
      <c r="O53" s="47">
        <v>0</v>
      </c>
    </row>
    <row r="54" spans="1:15" ht="18" customHeight="1" x14ac:dyDescent="0.25">
      <c r="A54" s="8"/>
      <c r="B54" s="9"/>
      <c r="C54" s="9"/>
      <c r="E54" s="101"/>
      <c r="F54" s="85" t="s">
        <v>134</v>
      </c>
      <c r="G54" s="65"/>
      <c r="H54" s="62"/>
      <c r="I54" s="63"/>
      <c r="J54" s="81">
        <v>38103856</v>
      </c>
      <c r="K54" s="2"/>
      <c r="L54" s="50">
        <f t="shared" si="0"/>
        <v>38103856</v>
      </c>
      <c r="M54" s="2">
        <v>0</v>
      </c>
      <c r="N54" s="46">
        <v>0</v>
      </c>
      <c r="O54" s="47">
        <v>0</v>
      </c>
    </row>
    <row r="55" spans="1:15" ht="18" customHeight="1" x14ac:dyDescent="0.25">
      <c r="A55" s="8"/>
      <c r="B55" s="9"/>
      <c r="C55" s="9"/>
      <c r="D55" s="151" t="s">
        <v>29</v>
      </c>
      <c r="E55" s="151"/>
      <c r="F55" s="151"/>
      <c r="G55" s="10"/>
      <c r="H55" s="62"/>
      <c r="I55" s="20"/>
      <c r="J55" s="44">
        <f>SUM(J56:J57)</f>
        <v>27472991</v>
      </c>
      <c r="K55" s="2"/>
      <c r="L55" s="45">
        <f t="shared" si="0"/>
        <v>27472991</v>
      </c>
      <c r="M55" s="2">
        <v>0</v>
      </c>
      <c r="N55" s="46">
        <v>0</v>
      </c>
      <c r="O55" s="47">
        <v>0</v>
      </c>
    </row>
    <row r="56" spans="1:15" ht="18" customHeight="1" x14ac:dyDescent="0.25">
      <c r="A56" s="8"/>
      <c r="B56" s="9"/>
      <c r="C56" s="9"/>
      <c r="D56" s="98"/>
      <c r="E56" s="158" t="s">
        <v>30</v>
      </c>
      <c r="F56" s="158"/>
      <c r="G56" s="10"/>
      <c r="I56" s="20"/>
      <c r="J56" s="49">
        <v>27470079</v>
      </c>
      <c r="K56" s="2"/>
      <c r="L56" s="50">
        <f t="shared" si="0"/>
        <v>27470079</v>
      </c>
      <c r="M56" s="2">
        <v>0</v>
      </c>
      <c r="N56" s="46">
        <v>0</v>
      </c>
      <c r="O56" s="47">
        <v>0</v>
      </c>
    </row>
    <row r="57" spans="1:15" ht="18" customHeight="1" x14ac:dyDescent="0.25">
      <c r="A57" s="8"/>
      <c r="B57" s="9"/>
      <c r="C57" s="9"/>
      <c r="D57" s="98"/>
      <c r="E57" s="158" t="s">
        <v>141</v>
      </c>
      <c r="F57" s="158"/>
      <c r="G57" s="10"/>
      <c r="I57" s="20"/>
      <c r="J57" s="49">
        <v>2912</v>
      </c>
      <c r="K57" s="2"/>
      <c r="L57" s="50">
        <f t="shared" si="0"/>
        <v>2912</v>
      </c>
      <c r="M57" s="2">
        <v>0</v>
      </c>
      <c r="N57" s="46">
        <v>0</v>
      </c>
      <c r="O57" s="47">
        <v>0</v>
      </c>
    </row>
    <row r="58" spans="1:15" ht="18" customHeight="1" x14ac:dyDescent="0.25">
      <c r="A58" s="8"/>
      <c r="B58" s="9"/>
      <c r="C58" s="9"/>
      <c r="D58" s="151" t="s">
        <v>31</v>
      </c>
      <c r="E58" s="151"/>
      <c r="F58" s="151"/>
      <c r="G58" s="10"/>
      <c r="I58" s="20"/>
      <c r="J58" s="44">
        <f>SUM(J59:J62)</f>
        <v>319061908</v>
      </c>
      <c r="K58" s="2"/>
      <c r="L58" s="54">
        <f>SUM(L59:L62)</f>
        <v>319061908</v>
      </c>
      <c r="M58" s="2">
        <v>0</v>
      </c>
      <c r="N58" s="46">
        <v>0</v>
      </c>
      <c r="O58" s="47">
        <v>0</v>
      </c>
    </row>
    <row r="59" spans="1:15" ht="18" customHeight="1" x14ac:dyDescent="0.25">
      <c r="A59" s="8"/>
      <c r="B59" s="9"/>
      <c r="C59" s="9"/>
      <c r="D59" s="98"/>
      <c r="E59" s="158" t="s">
        <v>32</v>
      </c>
      <c r="F59" s="158"/>
      <c r="G59" s="10"/>
      <c r="I59" s="20"/>
      <c r="J59" s="49">
        <v>10776892</v>
      </c>
      <c r="K59" s="2"/>
      <c r="L59" s="50">
        <f t="shared" si="0"/>
        <v>10776892</v>
      </c>
      <c r="M59" s="2">
        <v>0</v>
      </c>
      <c r="N59" s="46">
        <v>0</v>
      </c>
      <c r="O59" s="47">
        <v>0</v>
      </c>
    </row>
    <row r="60" spans="1:15" s="14" customFormat="1" ht="18" customHeight="1" x14ac:dyDescent="0.25">
      <c r="A60" s="12"/>
      <c r="B60" s="15"/>
      <c r="C60" s="15"/>
      <c r="D60" s="100"/>
      <c r="E60" s="136" t="s">
        <v>33</v>
      </c>
      <c r="F60" s="136"/>
      <c r="G60" s="13"/>
      <c r="I60" s="20"/>
      <c r="J60" s="49">
        <v>1</v>
      </c>
      <c r="K60" s="2"/>
      <c r="L60" s="50">
        <f t="shared" si="0"/>
        <v>1</v>
      </c>
      <c r="M60" s="2">
        <v>0</v>
      </c>
      <c r="N60" s="46">
        <v>0</v>
      </c>
      <c r="O60" s="47">
        <v>0</v>
      </c>
    </row>
    <row r="61" spans="1:15" ht="18" customHeight="1" x14ac:dyDescent="0.25">
      <c r="A61" s="8"/>
      <c r="B61" s="9"/>
      <c r="C61" s="9"/>
      <c r="D61" s="98"/>
      <c r="E61" s="158" t="s">
        <v>35</v>
      </c>
      <c r="F61" s="158"/>
      <c r="G61" s="10"/>
      <c r="I61" s="20"/>
      <c r="J61" s="49">
        <v>304999450</v>
      </c>
      <c r="K61" s="2"/>
      <c r="L61" s="50">
        <f t="shared" si="0"/>
        <v>304999450</v>
      </c>
      <c r="M61" s="2">
        <v>0</v>
      </c>
      <c r="N61" s="46">
        <v>0</v>
      </c>
      <c r="O61" s="47">
        <v>0</v>
      </c>
    </row>
    <row r="62" spans="1:15" ht="18" customHeight="1" x14ac:dyDescent="0.25">
      <c r="A62" s="27"/>
      <c r="D62" s="31"/>
      <c r="E62" s="158" t="s">
        <v>34</v>
      </c>
      <c r="F62" s="158"/>
      <c r="G62" s="10"/>
      <c r="J62" s="49">
        <v>3285565</v>
      </c>
      <c r="K62" s="2"/>
      <c r="L62" s="50">
        <f t="shared" si="0"/>
        <v>3285565</v>
      </c>
      <c r="M62" s="2">
        <v>0</v>
      </c>
      <c r="N62" s="46">
        <v>0</v>
      </c>
      <c r="O62" s="47">
        <v>0</v>
      </c>
    </row>
    <row r="63" spans="1:15" s="2" customFormat="1" ht="18" customHeight="1" x14ac:dyDescent="0.25">
      <c r="A63" s="7"/>
      <c r="B63" s="11"/>
      <c r="C63" s="11"/>
      <c r="D63" s="145" t="s">
        <v>36</v>
      </c>
      <c r="E63" s="145"/>
      <c r="F63" s="145"/>
      <c r="G63" s="6"/>
      <c r="H63" s="14"/>
      <c r="I63" s="20"/>
      <c r="J63" s="44">
        <f>SUM(J64:J65)</f>
        <v>4006974</v>
      </c>
      <c r="L63" s="54">
        <f>SUM(L64:L65)</f>
        <v>4006974</v>
      </c>
      <c r="M63" s="2">
        <v>0</v>
      </c>
      <c r="N63" s="46">
        <v>0</v>
      </c>
      <c r="O63" s="47">
        <v>0</v>
      </c>
    </row>
    <row r="64" spans="1:15" s="2" customFormat="1" ht="18" customHeight="1" x14ac:dyDescent="0.25">
      <c r="A64" s="7"/>
      <c r="B64" s="11"/>
      <c r="C64" s="11"/>
      <c r="E64" s="158" t="s">
        <v>38</v>
      </c>
      <c r="F64" s="158"/>
      <c r="G64" s="6"/>
      <c r="H64" s="14"/>
      <c r="I64" s="20"/>
      <c r="J64" s="49">
        <v>2572544</v>
      </c>
      <c r="K64" s="20"/>
      <c r="L64" s="50">
        <f t="shared" si="0"/>
        <v>2572544</v>
      </c>
      <c r="M64" s="2">
        <v>0</v>
      </c>
      <c r="N64" s="46">
        <v>0</v>
      </c>
      <c r="O64" s="47">
        <v>0</v>
      </c>
    </row>
    <row r="65" spans="1:15" s="2" customFormat="1" ht="18" customHeight="1" x14ac:dyDescent="0.25">
      <c r="A65" s="7"/>
      <c r="B65" s="11"/>
      <c r="C65" s="11"/>
      <c r="E65" s="158" t="s">
        <v>37</v>
      </c>
      <c r="F65" s="158"/>
      <c r="G65" s="6"/>
      <c r="H65" s="14"/>
      <c r="I65" s="20"/>
      <c r="J65" s="49">
        <v>1434430</v>
      </c>
      <c r="K65" s="20"/>
      <c r="L65" s="50">
        <f t="shared" si="0"/>
        <v>1434430</v>
      </c>
      <c r="M65" s="2">
        <v>0</v>
      </c>
      <c r="N65" s="46">
        <v>0</v>
      </c>
      <c r="O65" s="47">
        <v>0</v>
      </c>
    </row>
    <row r="66" spans="1:15" s="2" customFormat="1" ht="17.25" customHeight="1" x14ac:dyDescent="0.25">
      <c r="A66" s="7"/>
      <c r="B66" s="11"/>
      <c r="C66" s="11"/>
      <c r="D66" s="135" t="s">
        <v>39</v>
      </c>
      <c r="E66" s="135"/>
      <c r="F66" s="135"/>
      <c r="G66" s="6"/>
      <c r="H66" s="14"/>
      <c r="I66" s="20"/>
      <c r="J66" s="44">
        <f>SUM(J67:J69)</f>
        <v>91809617</v>
      </c>
      <c r="K66" s="56"/>
      <c r="L66" s="54">
        <f>SUM(L67:L69)</f>
        <v>91809617</v>
      </c>
      <c r="M66" s="2">
        <v>0</v>
      </c>
      <c r="N66" s="46">
        <v>0</v>
      </c>
      <c r="O66" s="47">
        <v>0</v>
      </c>
    </row>
    <row r="67" spans="1:15" s="2" customFormat="1" ht="17.25" customHeight="1" x14ac:dyDescent="0.25">
      <c r="A67" s="18"/>
      <c r="B67" s="19"/>
      <c r="C67" s="19"/>
      <c r="D67" s="20"/>
      <c r="E67" s="136" t="s">
        <v>40</v>
      </c>
      <c r="F67" s="136"/>
      <c r="G67" s="21"/>
      <c r="H67" s="14"/>
      <c r="I67" s="20"/>
      <c r="J67" s="49">
        <v>754218</v>
      </c>
      <c r="K67" s="56"/>
      <c r="L67" s="50">
        <f t="shared" si="0"/>
        <v>754218</v>
      </c>
      <c r="M67" s="2">
        <v>0</v>
      </c>
      <c r="N67" s="46">
        <v>0</v>
      </c>
      <c r="O67" s="47">
        <v>0</v>
      </c>
    </row>
    <row r="68" spans="1:15" s="2" customFormat="1" ht="17.25" customHeight="1" x14ac:dyDescent="0.25">
      <c r="A68" s="18"/>
      <c r="B68" s="19"/>
      <c r="C68" s="19"/>
      <c r="D68" s="20"/>
      <c r="E68" s="136" t="s">
        <v>42</v>
      </c>
      <c r="F68" s="136"/>
      <c r="G68" s="21"/>
      <c r="H68" s="14"/>
      <c r="I68" s="20"/>
      <c r="J68" s="49">
        <v>3084708</v>
      </c>
      <c r="K68" s="20"/>
      <c r="L68" s="50">
        <f t="shared" si="0"/>
        <v>3084708</v>
      </c>
      <c r="M68" s="2">
        <v>0</v>
      </c>
      <c r="N68" s="46">
        <v>0</v>
      </c>
      <c r="O68" s="47">
        <v>0</v>
      </c>
    </row>
    <row r="69" spans="1:15" s="2" customFormat="1" ht="17.25" customHeight="1" x14ac:dyDescent="0.25">
      <c r="A69" s="18"/>
      <c r="B69" s="19"/>
      <c r="C69" s="19"/>
      <c r="D69" s="20"/>
      <c r="E69" s="136" t="s">
        <v>41</v>
      </c>
      <c r="F69" s="136"/>
      <c r="G69" s="21"/>
      <c r="H69" s="14"/>
      <c r="I69" s="20"/>
      <c r="J69" s="49">
        <v>87970691</v>
      </c>
      <c r="K69" s="20"/>
      <c r="L69" s="50">
        <f t="shared" si="0"/>
        <v>87970691</v>
      </c>
      <c r="M69" s="2">
        <v>0</v>
      </c>
      <c r="N69" s="46">
        <v>0</v>
      </c>
      <c r="O69" s="47">
        <v>0</v>
      </c>
    </row>
    <row r="70" spans="1:15" s="92" customFormat="1" ht="17.25" customHeight="1" x14ac:dyDescent="0.2">
      <c r="A70" s="87"/>
      <c r="B70" s="88"/>
      <c r="C70" s="88"/>
      <c r="D70" s="89"/>
      <c r="E70" s="84"/>
      <c r="F70" s="84" t="s">
        <v>143</v>
      </c>
      <c r="G70" s="61"/>
      <c r="H70" s="90"/>
      <c r="I70" s="63"/>
      <c r="J70" s="86">
        <v>58970691</v>
      </c>
      <c r="K70" s="89"/>
      <c r="L70" s="91">
        <f t="shared" si="0"/>
        <v>58970691</v>
      </c>
      <c r="M70" s="92">
        <v>0</v>
      </c>
      <c r="N70" s="119">
        <v>0</v>
      </c>
      <c r="O70" s="93">
        <v>0</v>
      </c>
    </row>
    <row r="71" spans="1:15" s="92" customFormat="1" ht="22.5" customHeight="1" x14ac:dyDescent="0.2">
      <c r="A71" s="87"/>
      <c r="B71" s="88"/>
      <c r="C71" s="88"/>
      <c r="D71" s="89"/>
      <c r="E71" s="84"/>
      <c r="F71" s="84" t="s">
        <v>144</v>
      </c>
      <c r="G71" s="61"/>
      <c r="H71" s="62"/>
      <c r="I71" s="63"/>
      <c r="J71" s="86">
        <v>29000000</v>
      </c>
      <c r="K71" s="89"/>
      <c r="L71" s="91">
        <f t="shared" si="0"/>
        <v>29000000</v>
      </c>
      <c r="M71" s="92">
        <v>0</v>
      </c>
      <c r="N71" s="119">
        <v>0</v>
      </c>
      <c r="O71" s="93">
        <v>0</v>
      </c>
    </row>
    <row r="72" spans="1:15" s="2" customFormat="1" ht="20.25" customHeight="1" x14ac:dyDescent="0.25">
      <c r="A72" s="18"/>
      <c r="B72" s="19"/>
      <c r="C72" s="19"/>
      <c r="D72" s="135" t="s">
        <v>145</v>
      </c>
      <c r="E72" s="135"/>
      <c r="F72" s="135"/>
      <c r="G72" s="21"/>
      <c r="H72" s="62"/>
      <c r="I72" s="20"/>
      <c r="J72" s="44">
        <f>SUM(J73:J74)</f>
        <v>412061583</v>
      </c>
      <c r="L72" s="54">
        <f>SUM(L73:L74)</f>
        <v>412061583</v>
      </c>
      <c r="M72" s="2">
        <v>0</v>
      </c>
      <c r="N72" s="46">
        <v>0</v>
      </c>
      <c r="O72" s="47">
        <v>0</v>
      </c>
    </row>
    <row r="73" spans="1:15" s="2" customFormat="1" ht="20.25" customHeight="1" x14ac:dyDescent="0.25">
      <c r="A73" s="18"/>
      <c r="B73" s="19"/>
      <c r="C73" s="19"/>
      <c r="D73" s="20"/>
      <c r="E73" s="136" t="s">
        <v>43</v>
      </c>
      <c r="F73" s="136"/>
      <c r="G73" s="21"/>
      <c r="H73" s="14"/>
      <c r="I73" s="20"/>
      <c r="J73" s="49">
        <v>25351254</v>
      </c>
      <c r="L73" s="50">
        <f t="shared" si="0"/>
        <v>25351254</v>
      </c>
      <c r="M73" s="2">
        <v>0</v>
      </c>
      <c r="N73" s="46">
        <v>0</v>
      </c>
      <c r="O73" s="47">
        <v>0</v>
      </c>
    </row>
    <row r="74" spans="1:15" s="2" customFormat="1" ht="20.25" customHeight="1" x14ac:dyDescent="0.25">
      <c r="A74" s="18"/>
      <c r="B74" s="19"/>
      <c r="C74" s="19"/>
      <c r="D74" s="22"/>
      <c r="E74" s="136" t="s">
        <v>44</v>
      </c>
      <c r="F74" s="136"/>
      <c r="G74" s="21"/>
      <c r="H74" s="14"/>
      <c r="I74" s="20"/>
      <c r="J74" s="49">
        <v>386710329</v>
      </c>
      <c r="L74" s="50">
        <f t="shared" ref="L74:L135" si="2">J74</f>
        <v>386710329</v>
      </c>
      <c r="M74" s="2">
        <v>0</v>
      </c>
      <c r="N74" s="46">
        <v>0</v>
      </c>
      <c r="O74" s="47">
        <v>0</v>
      </c>
    </row>
    <row r="75" spans="1:15" s="2" customFormat="1" ht="20.25" customHeight="1" x14ac:dyDescent="0.25">
      <c r="A75" s="7"/>
      <c r="B75" s="11"/>
      <c r="C75" s="11"/>
      <c r="D75" s="145" t="s">
        <v>45</v>
      </c>
      <c r="E75" s="145"/>
      <c r="F75" s="145"/>
      <c r="G75" s="6"/>
      <c r="H75" s="14"/>
      <c r="I75" s="20"/>
      <c r="J75" s="44">
        <f>J76</f>
        <v>4550925</v>
      </c>
      <c r="L75" s="54">
        <f>L76</f>
        <v>4550925</v>
      </c>
      <c r="M75" s="2">
        <v>0</v>
      </c>
      <c r="N75" s="46">
        <v>0</v>
      </c>
      <c r="O75" s="47">
        <v>0</v>
      </c>
    </row>
    <row r="76" spans="1:15" s="2" customFormat="1" ht="20.25" customHeight="1" x14ac:dyDescent="0.25">
      <c r="A76" s="7"/>
      <c r="B76" s="11"/>
      <c r="C76" s="11"/>
      <c r="D76" s="32"/>
      <c r="E76" s="23" t="s">
        <v>46</v>
      </c>
      <c r="F76" s="23"/>
      <c r="G76" s="6"/>
      <c r="H76" s="14"/>
      <c r="I76" s="20"/>
      <c r="J76" s="49">
        <f>SUM(J77:J79)</f>
        <v>4550925</v>
      </c>
      <c r="L76" s="76">
        <f>SUM(L77:L79)</f>
        <v>4550925</v>
      </c>
      <c r="M76" s="2">
        <v>0</v>
      </c>
      <c r="N76" s="46">
        <v>0</v>
      </c>
      <c r="O76" s="47">
        <v>0</v>
      </c>
    </row>
    <row r="77" spans="1:15" s="92" customFormat="1" ht="20.25" customHeight="1" x14ac:dyDescent="0.2">
      <c r="A77" s="95"/>
      <c r="B77" s="96"/>
      <c r="C77" s="96"/>
      <c r="D77" s="84"/>
      <c r="E77" s="97"/>
      <c r="F77" s="84" t="s">
        <v>130</v>
      </c>
      <c r="G77" s="94"/>
      <c r="H77" s="90"/>
      <c r="I77" s="89"/>
      <c r="J77" s="86">
        <v>133302</v>
      </c>
      <c r="L77" s="91">
        <f t="shared" si="2"/>
        <v>133302</v>
      </c>
      <c r="M77" s="92">
        <v>0</v>
      </c>
      <c r="N77" s="119">
        <v>0</v>
      </c>
      <c r="O77" s="93">
        <v>0</v>
      </c>
    </row>
    <row r="78" spans="1:15" s="92" customFormat="1" ht="20.25" customHeight="1" x14ac:dyDescent="0.2">
      <c r="A78" s="95"/>
      <c r="B78" s="96"/>
      <c r="C78" s="96"/>
      <c r="D78" s="84"/>
      <c r="E78" s="97"/>
      <c r="F78" s="84" t="s">
        <v>131</v>
      </c>
      <c r="G78" s="94"/>
      <c r="H78" s="90"/>
      <c r="I78" s="89"/>
      <c r="J78" s="86">
        <v>409411</v>
      </c>
      <c r="K78" s="89"/>
      <c r="L78" s="91">
        <f t="shared" si="2"/>
        <v>409411</v>
      </c>
      <c r="M78" s="92">
        <v>0</v>
      </c>
      <c r="N78" s="119">
        <v>0</v>
      </c>
      <c r="O78" s="93">
        <v>0</v>
      </c>
    </row>
    <row r="79" spans="1:15" s="92" customFormat="1" ht="20.25" customHeight="1" x14ac:dyDescent="0.2">
      <c r="A79" s="95"/>
      <c r="B79" s="96"/>
      <c r="C79" s="96"/>
      <c r="D79" s="84"/>
      <c r="E79" s="97"/>
      <c r="F79" s="84" t="s">
        <v>19</v>
      </c>
      <c r="G79" s="94"/>
      <c r="H79" s="90"/>
      <c r="I79" s="89"/>
      <c r="J79" s="86">
        <v>4008212</v>
      </c>
      <c r="K79" s="89"/>
      <c r="L79" s="91">
        <f t="shared" si="2"/>
        <v>4008212</v>
      </c>
      <c r="M79" s="92">
        <v>0</v>
      </c>
      <c r="N79" s="119">
        <v>0</v>
      </c>
      <c r="O79" s="93">
        <v>0</v>
      </c>
    </row>
    <row r="80" spans="1:15" s="2" customFormat="1" ht="20.25" customHeight="1" x14ac:dyDescent="0.25">
      <c r="A80" s="7"/>
      <c r="B80" s="11"/>
      <c r="C80" s="11"/>
      <c r="D80" s="145" t="s">
        <v>47</v>
      </c>
      <c r="E80" s="145"/>
      <c r="F80" s="145"/>
      <c r="G80" s="6"/>
      <c r="H80" s="62"/>
      <c r="I80" s="20"/>
      <c r="J80" s="44">
        <f>J81</f>
        <v>29010927</v>
      </c>
      <c r="K80" s="20"/>
      <c r="L80" s="54">
        <f>L81</f>
        <v>29010927</v>
      </c>
      <c r="M80" s="2">
        <v>0</v>
      </c>
      <c r="N80" s="46">
        <v>0</v>
      </c>
      <c r="O80" s="47">
        <v>0</v>
      </c>
    </row>
    <row r="81" spans="1:15" s="2" customFormat="1" ht="20.25" customHeight="1" x14ac:dyDescent="0.25">
      <c r="A81" s="7"/>
      <c r="B81" s="24"/>
      <c r="C81" s="11"/>
      <c r="E81" s="158" t="s">
        <v>48</v>
      </c>
      <c r="F81" s="158"/>
      <c r="G81" s="6"/>
      <c r="H81" s="14"/>
      <c r="I81" s="20"/>
      <c r="J81" s="49">
        <v>29010927</v>
      </c>
      <c r="K81" s="20"/>
      <c r="L81" s="50">
        <f t="shared" si="2"/>
        <v>29010927</v>
      </c>
      <c r="M81" s="2">
        <v>0</v>
      </c>
      <c r="N81" s="46">
        <v>0</v>
      </c>
      <c r="O81" s="47">
        <v>0</v>
      </c>
    </row>
    <row r="82" spans="1:15" s="2" customFormat="1" ht="20.25" customHeight="1" x14ac:dyDescent="0.25">
      <c r="A82" s="7"/>
      <c r="B82" s="11"/>
      <c r="C82" s="9"/>
      <c r="D82" s="135" t="s">
        <v>146</v>
      </c>
      <c r="E82" s="135"/>
      <c r="F82" s="135"/>
      <c r="G82" s="6"/>
      <c r="H82" s="14"/>
      <c r="I82" s="20"/>
      <c r="J82" s="44">
        <f>J83</f>
        <v>397968</v>
      </c>
      <c r="K82" s="20"/>
      <c r="L82" s="54">
        <f>L83</f>
        <v>397968</v>
      </c>
      <c r="M82" s="2">
        <v>0</v>
      </c>
      <c r="N82" s="46">
        <v>0</v>
      </c>
      <c r="O82" s="47">
        <v>0</v>
      </c>
    </row>
    <row r="83" spans="1:15" s="2" customFormat="1" ht="20.25" customHeight="1" x14ac:dyDescent="0.25">
      <c r="A83" s="7"/>
      <c r="B83" s="11"/>
      <c r="C83" s="9"/>
      <c r="E83" s="158" t="s">
        <v>49</v>
      </c>
      <c r="F83" s="158"/>
      <c r="G83" s="6"/>
      <c r="H83" s="14"/>
      <c r="I83" s="20"/>
      <c r="J83" s="49">
        <v>397968</v>
      </c>
      <c r="K83" s="20"/>
      <c r="L83" s="50">
        <f t="shared" si="2"/>
        <v>397968</v>
      </c>
      <c r="M83" s="2">
        <v>0</v>
      </c>
      <c r="N83" s="46">
        <v>0</v>
      </c>
      <c r="O83" s="47">
        <v>0</v>
      </c>
    </row>
    <row r="84" spans="1:15" s="2" customFormat="1" ht="20.25" customHeight="1" x14ac:dyDescent="0.25">
      <c r="A84" s="7"/>
      <c r="B84" s="11"/>
      <c r="C84" s="9"/>
      <c r="D84" s="145" t="s">
        <v>50</v>
      </c>
      <c r="E84" s="145"/>
      <c r="F84" s="145"/>
      <c r="G84" s="21"/>
      <c r="H84" s="14"/>
      <c r="I84" s="20"/>
      <c r="J84" s="44">
        <f>SUM(J85:J86)</f>
        <v>184374513</v>
      </c>
      <c r="K84" s="20"/>
      <c r="L84" s="45">
        <f t="shared" si="2"/>
        <v>184374513</v>
      </c>
      <c r="M84" s="2">
        <v>0</v>
      </c>
      <c r="N84" s="46">
        <v>0</v>
      </c>
      <c r="O84" s="47">
        <v>0</v>
      </c>
    </row>
    <row r="85" spans="1:15" s="2" customFormat="1" ht="20.25" customHeight="1" x14ac:dyDescent="0.25">
      <c r="A85" s="7"/>
      <c r="B85" s="11"/>
      <c r="C85" s="9"/>
      <c r="D85" s="20"/>
      <c r="E85" s="136" t="s">
        <v>51</v>
      </c>
      <c r="F85" s="136"/>
      <c r="G85" s="21"/>
      <c r="H85" s="14"/>
      <c r="I85" s="20"/>
      <c r="J85" s="49">
        <v>105080211</v>
      </c>
      <c r="K85" s="20"/>
      <c r="L85" s="50">
        <f t="shared" si="2"/>
        <v>105080211</v>
      </c>
      <c r="M85" s="2">
        <v>0</v>
      </c>
      <c r="N85" s="46">
        <v>0</v>
      </c>
      <c r="O85" s="47">
        <v>0</v>
      </c>
    </row>
    <row r="86" spans="1:15" s="2" customFormat="1" ht="20.25" customHeight="1" x14ac:dyDescent="0.25">
      <c r="A86" s="7"/>
      <c r="B86" s="11"/>
      <c r="C86" s="9"/>
      <c r="D86" s="20"/>
      <c r="E86" s="136" t="s">
        <v>52</v>
      </c>
      <c r="F86" s="136"/>
      <c r="G86" s="21"/>
      <c r="H86" s="14"/>
      <c r="I86" s="20"/>
      <c r="J86" s="49">
        <v>79294302</v>
      </c>
      <c r="K86" s="20"/>
      <c r="L86" s="50">
        <f t="shared" si="2"/>
        <v>79294302</v>
      </c>
      <c r="M86" s="2">
        <v>0</v>
      </c>
      <c r="N86" s="46">
        <v>0</v>
      </c>
      <c r="O86" s="47">
        <v>0</v>
      </c>
    </row>
    <row r="87" spans="1:15" s="2" customFormat="1" ht="20.25" customHeight="1" x14ac:dyDescent="0.25">
      <c r="A87" s="7"/>
      <c r="B87" s="11"/>
      <c r="C87" s="9"/>
      <c r="D87" s="145" t="s">
        <v>20</v>
      </c>
      <c r="E87" s="145"/>
      <c r="F87" s="145"/>
      <c r="G87" s="21"/>
      <c r="H87" s="14"/>
      <c r="I87" s="20"/>
      <c r="J87" s="44">
        <f>SUM(J88:J89)</f>
        <v>193951</v>
      </c>
      <c r="K87" s="20"/>
      <c r="L87" s="54">
        <f>SUM(L88:L89)</f>
        <v>193951</v>
      </c>
      <c r="M87" s="2">
        <v>0</v>
      </c>
      <c r="N87" s="46">
        <v>0</v>
      </c>
      <c r="O87" s="47">
        <v>0</v>
      </c>
    </row>
    <row r="88" spans="1:15" s="20" customFormat="1" ht="20.25" customHeight="1" x14ac:dyDescent="0.25">
      <c r="A88" s="18"/>
      <c r="B88" s="19"/>
      <c r="C88" s="15"/>
      <c r="D88" s="102"/>
      <c r="E88" s="157" t="s">
        <v>53</v>
      </c>
      <c r="F88" s="157"/>
      <c r="G88" s="159"/>
      <c r="H88" s="14"/>
      <c r="J88" s="49">
        <v>163555</v>
      </c>
      <c r="L88" s="50">
        <f t="shared" si="2"/>
        <v>163555</v>
      </c>
      <c r="M88" s="2">
        <v>0</v>
      </c>
      <c r="N88" s="46">
        <v>0</v>
      </c>
      <c r="O88" s="47">
        <v>0</v>
      </c>
    </row>
    <row r="89" spans="1:15" s="2" customFormat="1" ht="20.25" customHeight="1" x14ac:dyDescent="0.25">
      <c r="A89" s="7"/>
      <c r="B89" s="11"/>
      <c r="C89" s="9"/>
      <c r="D89" s="20"/>
      <c r="E89" s="136" t="s">
        <v>132</v>
      </c>
      <c r="F89" s="136"/>
      <c r="G89" s="21"/>
      <c r="H89" s="14"/>
      <c r="I89" s="20"/>
      <c r="J89" s="49">
        <v>30396</v>
      </c>
      <c r="K89" s="20"/>
      <c r="L89" s="50">
        <f t="shared" si="2"/>
        <v>30396</v>
      </c>
      <c r="M89" s="2">
        <v>0</v>
      </c>
      <c r="N89" s="46">
        <v>0</v>
      </c>
      <c r="O89" s="47">
        <v>0</v>
      </c>
    </row>
    <row r="90" spans="1:15" s="2" customFormat="1" ht="20.25" customHeight="1" x14ac:dyDescent="0.25">
      <c r="A90" s="7"/>
      <c r="B90" s="11"/>
      <c r="C90" s="9"/>
      <c r="D90" s="145" t="s">
        <v>54</v>
      </c>
      <c r="E90" s="145"/>
      <c r="F90" s="145"/>
      <c r="G90" s="21"/>
      <c r="H90" s="14"/>
      <c r="I90" s="20"/>
      <c r="J90" s="44">
        <f>SUM(J91:J92)</f>
        <v>8249050</v>
      </c>
      <c r="L90" s="54">
        <f>SUM(L91:L92)</f>
        <v>8249050</v>
      </c>
      <c r="M90" s="2">
        <v>0</v>
      </c>
      <c r="N90" s="46">
        <v>0</v>
      </c>
      <c r="O90" s="47">
        <v>0</v>
      </c>
    </row>
    <row r="91" spans="1:15" s="2" customFormat="1" ht="20.25" customHeight="1" x14ac:dyDescent="0.25">
      <c r="A91" s="7"/>
      <c r="B91" s="11"/>
      <c r="C91" s="9"/>
      <c r="D91" s="20"/>
      <c r="E91" s="136" t="s">
        <v>55</v>
      </c>
      <c r="F91" s="136"/>
      <c r="G91" s="21"/>
      <c r="H91" s="14"/>
      <c r="I91" s="20"/>
      <c r="J91" s="49">
        <v>6040720</v>
      </c>
      <c r="L91" s="50">
        <f t="shared" si="2"/>
        <v>6040720</v>
      </c>
      <c r="M91" s="2">
        <v>0</v>
      </c>
      <c r="N91" s="46">
        <v>0</v>
      </c>
      <c r="O91" s="47">
        <v>0</v>
      </c>
    </row>
    <row r="92" spans="1:15" s="2" customFormat="1" ht="20.25" customHeight="1" x14ac:dyDescent="0.25">
      <c r="A92" s="7"/>
      <c r="B92" s="11"/>
      <c r="C92" s="9"/>
      <c r="D92" s="20"/>
      <c r="E92" s="136" t="s">
        <v>56</v>
      </c>
      <c r="F92" s="136"/>
      <c r="G92" s="21"/>
      <c r="H92" s="14"/>
      <c r="I92" s="20"/>
      <c r="J92" s="49">
        <v>2208330</v>
      </c>
      <c r="L92" s="50">
        <f t="shared" si="2"/>
        <v>2208330</v>
      </c>
      <c r="M92" s="2">
        <v>0</v>
      </c>
      <c r="N92" s="46">
        <v>0</v>
      </c>
      <c r="O92" s="47">
        <v>0</v>
      </c>
    </row>
    <row r="93" spans="1:15" s="2" customFormat="1" ht="20.25" customHeight="1" x14ac:dyDescent="0.25">
      <c r="A93" s="7"/>
      <c r="B93" s="11"/>
      <c r="C93" s="9"/>
      <c r="D93" s="145" t="s">
        <v>26</v>
      </c>
      <c r="E93" s="145"/>
      <c r="F93" s="145"/>
      <c r="G93" s="21"/>
      <c r="H93" s="14"/>
      <c r="I93" s="20"/>
      <c r="J93" s="44">
        <f>SUM(J94:J95)</f>
        <v>7156962</v>
      </c>
      <c r="L93" s="54">
        <f>SUM(L94:L95)</f>
        <v>7156962</v>
      </c>
      <c r="M93" s="2">
        <v>0</v>
      </c>
      <c r="N93" s="46">
        <v>0</v>
      </c>
      <c r="O93" s="47">
        <v>0</v>
      </c>
    </row>
    <row r="94" spans="1:15" s="2" customFormat="1" ht="20.25" customHeight="1" x14ac:dyDescent="0.25">
      <c r="A94" s="7"/>
      <c r="B94" s="11"/>
      <c r="C94" s="9"/>
      <c r="D94" s="20"/>
      <c r="E94" s="136" t="s">
        <v>57</v>
      </c>
      <c r="F94" s="136"/>
      <c r="G94" s="21"/>
      <c r="H94" s="14"/>
      <c r="I94" s="20"/>
      <c r="J94" s="49">
        <v>2759829</v>
      </c>
      <c r="K94" s="20"/>
      <c r="L94" s="50">
        <f t="shared" si="2"/>
        <v>2759829</v>
      </c>
      <c r="M94" s="2">
        <v>0</v>
      </c>
      <c r="N94" s="46">
        <v>0</v>
      </c>
      <c r="O94" s="47">
        <v>0</v>
      </c>
    </row>
    <row r="95" spans="1:15" s="2" customFormat="1" ht="20.25" customHeight="1" x14ac:dyDescent="0.25">
      <c r="A95" s="7"/>
      <c r="B95" s="11"/>
      <c r="C95" s="9"/>
      <c r="D95" s="20"/>
      <c r="E95" s="136" t="s">
        <v>133</v>
      </c>
      <c r="F95" s="136"/>
      <c r="G95" s="21"/>
      <c r="H95" s="14"/>
      <c r="I95" s="20"/>
      <c r="J95" s="49">
        <v>4397133</v>
      </c>
      <c r="K95" s="20"/>
      <c r="L95" s="50">
        <f t="shared" si="2"/>
        <v>4397133</v>
      </c>
      <c r="M95" s="2">
        <v>0</v>
      </c>
      <c r="N95" s="46">
        <v>0</v>
      </c>
      <c r="O95" s="47">
        <v>0</v>
      </c>
    </row>
    <row r="96" spans="1:15" s="2" customFormat="1" ht="20.25" customHeight="1" x14ac:dyDescent="0.25">
      <c r="A96" s="7"/>
      <c r="B96" s="11"/>
      <c r="C96" s="9"/>
      <c r="D96" s="145" t="s">
        <v>24</v>
      </c>
      <c r="E96" s="145"/>
      <c r="F96" s="145"/>
      <c r="G96" s="21"/>
      <c r="H96" s="14"/>
      <c r="I96" s="20"/>
      <c r="J96" s="44">
        <f>J97</f>
        <v>18817921</v>
      </c>
      <c r="K96" s="20"/>
      <c r="L96" s="54">
        <f>L97</f>
        <v>18817921</v>
      </c>
      <c r="M96" s="2">
        <v>0</v>
      </c>
      <c r="N96" s="46">
        <v>0</v>
      </c>
      <c r="O96" s="47">
        <v>0</v>
      </c>
    </row>
    <row r="97" spans="1:15" s="2" customFormat="1" ht="20.25" customHeight="1" x14ac:dyDescent="0.25">
      <c r="A97" s="7"/>
      <c r="B97" s="11"/>
      <c r="C97" s="9"/>
      <c r="E97" s="158" t="s">
        <v>58</v>
      </c>
      <c r="F97" s="158"/>
      <c r="G97" s="6"/>
      <c r="H97" s="14"/>
      <c r="I97" s="20"/>
      <c r="J97" s="49">
        <v>18817921</v>
      </c>
      <c r="K97" s="20"/>
      <c r="L97" s="50">
        <f t="shared" si="2"/>
        <v>18817921</v>
      </c>
      <c r="M97" s="2">
        <v>0</v>
      </c>
      <c r="N97" s="46">
        <v>0</v>
      </c>
      <c r="O97" s="47">
        <v>0</v>
      </c>
    </row>
    <row r="98" spans="1:15" s="2" customFormat="1" ht="20.25" customHeight="1" x14ac:dyDescent="0.25">
      <c r="A98" s="7"/>
      <c r="B98" s="11"/>
      <c r="C98" s="9"/>
      <c r="D98" s="156" t="s">
        <v>185</v>
      </c>
      <c r="E98" s="156"/>
      <c r="F98" s="156"/>
      <c r="G98" s="6"/>
      <c r="H98" s="14"/>
      <c r="I98" s="20"/>
      <c r="J98" s="44">
        <f>J99</f>
        <v>71153155</v>
      </c>
      <c r="K98" s="20"/>
      <c r="L98" s="54">
        <f>L99</f>
        <v>71153155</v>
      </c>
      <c r="M98" s="2">
        <v>0</v>
      </c>
      <c r="N98" s="46">
        <v>0</v>
      </c>
      <c r="O98" s="47">
        <v>0</v>
      </c>
    </row>
    <row r="99" spans="1:15" s="2" customFormat="1" ht="20.25" customHeight="1" x14ac:dyDescent="0.25">
      <c r="A99" s="7"/>
      <c r="B99" s="11"/>
      <c r="C99" s="9"/>
      <c r="E99" s="136" t="s">
        <v>59</v>
      </c>
      <c r="F99" s="136"/>
      <c r="G99" s="21"/>
      <c r="H99" s="14"/>
      <c r="I99" s="20"/>
      <c r="J99" s="51">
        <f>67153155+4000000</f>
        <v>71153155</v>
      </c>
      <c r="K99" s="20"/>
      <c r="L99" s="50">
        <f t="shared" si="2"/>
        <v>71153155</v>
      </c>
      <c r="M99" s="2">
        <v>0</v>
      </c>
      <c r="N99" s="46">
        <v>0</v>
      </c>
      <c r="O99" s="47">
        <v>0</v>
      </c>
    </row>
    <row r="100" spans="1:15" s="2" customFormat="1" ht="20.25" customHeight="1" x14ac:dyDescent="0.25">
      <c r="A100" s="7"/>
      <c r="B100" s="11"/>
      <c r="C100" s="9"/>
      <c r="D100" s="135" t="s">
        <v>60</v>
      </c>
      <c r="E100" s="135"/>
      <c r="F100" s="135"/>
      <c r="G100" s="6"/>
      <c r="H100" s="14"/>
      <c r="I100" s="20"/>
      <c r="J100" s="44">
        <f>SUM(J101:J105)</f>
        <v>213485909</v>
      </c>
      <c r="K100" s="20"/>
      <c r="L100" s="54">
        <f>SUM(L101:L105)</f>
        <v>213485909</v>
      </c>
      <c r="M100" s="2">
        <v>0</v>
      </c>
      <c r="N100" s="46">
        <v>0</v>
      </c>
      <c r="O100" s="47">
        <v>0</v>
      </c>
    </row>
    <row r="101" spans="1:15" s="2" customFormat="1" ht="20.25" customHeight="1" x14ac:dyDescent="0.25">
      <c r="A101" s="7"/>
      <c r="B101" s="11"/>
      <c r="C101" s="15"/>
      <c r="D101" s="100"/>
      <c r="E101" s="136" t="s">
        <v>61</v>
      </c>
      <c r="F101" s="136"/>
      <c r="G101" s="21"/>
      <c r="H101" s="14"/>
      <c r="I101" s="20"/>
      <c r="J101" s="49">
        <v>103375881</v>
      </c>
      <c r="K101" s="20"/>
      <c r="L101" s="50">
        <f t="shared" si="2"/>
        <v>103375881</v>
      </c>
      <c r="M101" s="2">
        <v>0</v>
      </c>
      <c r="N101" s="46">
        <v>0</v>
      </c>
      <c r="O101" s="47">
        <v>0</v>
      </c>
    </row>
    <row r="102" spans="1:15" s="2" customFormat="1" ht="20.25" customHeight="1" x14ac:dyDescent="0.25">
      <c r="A102" s="7"/>
      <c r="B102" s="11"/>
      <c r="C102" s="15"/>
      <c r="D102" s="100"/>
      <c r="E102" s="136" t="s">
        <v>62</v>
      </c>
      <c r="F102" s="136"/>
      <c r="G102" s="21"/>
      <c r="H102" s="14"/>
      <c r="I102" s="20"/>
      <c r="J102" s="49">
        <v>91859122</v>
      </c>
      <c r="L102" s="50">
        <f t="shared" si="2"/>
        <v>91859122</v>
      </c>
      <c r="M102" s="2">
        <v>0</v>
      </c>
      <c r="N102" s="46">
        <v>0</v>
      </c>
      <c r="O102" s="47">
        <v>0</v>
      </c>
    </row>
    <row r="103" spans="1:15" s="2" customFormat="1" ht="20.25" customHeight="1" x14ac:dyDescent="0.25">
      <c r="A103" s="7"/>
      <c r="B103" s="11"/>
      <c r="C103" s="15"/>
      <c r="D103" s="20"/>
      <c r="E103" s="136" t="s">
        <v>63</v>
      </c>
      <c r="F103" s="136"/>
      <c r="G103" s="21"/>
      <c r="H103" s="14"/>
      <c r="I103" s="20"/>
      <c r="J103" s="49">
        <v>4182084</v>
      </c>
      <c r="L103" s="50">
        <f t="shared" si="2"/>
        <v>4182084</v>
      </c>
      <c r="M103" s="2">
        <v>0</v>
      </c>
      <c r="N103" s="46">
        <v>0</v>
      </c>
      <c r="O103" s="47">
        <v>0</v>
      </c>
    </row>
    <row r="104" spans="1:15" s="2" customFormat="1" ht="20.25" customHeight="1" x14ac:dyDescent="0.25">
      <c r="A104" s="7"/>
      <c r="B104" s="11"/>
      <c r="C104" s="15"/>
      <c r="D104" s="20"/>
      <c r="E104" s="136" t="s">
        <v>64</v>
      </c>
      <c r="F104" s="136"/>
      <c r="G104" s="21"/>
      <c r="H104" s="14"/>
      <c r="I104" s="20"/>
      <c r="J104" s="49">
        <v>9919322</v>
      </c>
      <c r="L104" s="50">
        <f t="shared" si="2"/>
        <v>9919322</v>
      </c>
      <c r="M104" s="2">
        <v>0</v>
      </c>
      <c r="N104" s="46">
        <v>0</v>
      </c>
      <c r="O104" s="47">
        <v>0</v>
      </c>
    </row>
    <row r="105" spans="1:15" s="2" customFormat="1" ht="20.25" customHeight="1" x14ac:dyDescent="0.25">
      <c r="A105" s="7"/>
      <c r="B105" s="11"/>
      <c r="C105" s="15"/>
      <c r="D105" s="20"/>
      <c r="E105" s="136" t="s">
        <v>142</v>
      </c>
      <c r="F105" s="136"/>
      <c r="G105" s="21"/>
      <c r="H105" s="14"/>
      <c r="I105" s="20"/>
      <c r="J105" s="49">
        <v>4149500</v>
      </c>
      <c r="L105" s="50">
        <f t="shared" si="2"/>
        <v>4149500</v>
      </c>
      <c r="M105" s="2">
        <v>0</v>
      </c>
      <c r="N105" s="46">
        <v>0</v>
      </c>
      <c r="O105" s="47">
        <v>0</v>
      </c>
    </row>
    <row r="106" spans="1:15" s="2" customFormat="1" ht="20.25" customHeight="1" x14ac:dyDescent="0.25">
      <c r="A106" s="7"/>
      <c r="B106" s="11"/>
      <c r="C106" s="144" t="s">
        <v>65</v>
      </c>
      <c r="D106" s="144"/>
      <c r="E106" s="144"/>
      <c r="F106" s="144"/>
      <c r="G106" s="21"/>
      <c r="H106" s="14"/>
      <c r="I106" s="20"/>
      <c r="J106" s="44">
        <f>J107+J109+J114+J119</f>
        <v>149520028</v>
      </c>
      <c r="L106" s="54">
        <f>L107+L109+L114+L119</f>
        <v>149520028</v>
      </c>
      <c r="M106" s="2">
        <v>0</v>
      </c>
      <c r="N106" s="46">
        <v>0</v>
      </c>
      <c r="O106" s="47">
        <v>0</v>
      </c>
    </row>
    <row r="107" spans="1:15" s="2" customFormat="1" ht="20.25" customHeight="1" x14ac:dyDescent="0.25">
      <c r="A107" s="7"/>
      <c r="B107" s="11"/>
      <c r="C107" s="109"/>
      <c r="D107" s="135" t="s">
        <v>66</v>
      </c>
      <c r="E107" s="135"/>
      <c r="F107" s="135"/>
      <c r="G107" s="21"/>
      <c r="H107" s="14"/>
      <c r="I107" s="20"/>
      <c r="J107" s="44">
        <f>J108</f>
        <v>4640008</v>
      </c>
      <c r="L107" s="54">
        <f>L108</f>
        <v>4640008</v>
      </c>
      <c r="M107" s="2">
        <v>0</v>
      </c>
      <c r="N107" s="46">
        <v>0</v>
      </c>
      <c r="O107" s="47">
        <v>0</v>
      </c>
    </row>
    <row r="108" spans="1:15" s="2" customFormat="1" ht="20.25" customHeight="1" x14ac:dyDescent="0.25">
      <c r="A108" s="7"/>
      <c r="B108" s="11"/>
      <c r="C108" s="109"/>
      <c r="D108" s="20"/>
      <c r="E108" s="23" t="s">
        <v>67</v>
      </c>
      <c r="F108" s="23"/>
      <c r="G108" s="21"/>
      <c r="H108" s="14"/>
      <c r="I108" s="20"/>
      <c r="J108" s="49">
        <v>4640008</v>
      </c>
      <c r="L108" s="50">
        <f t="shared" si="2"/>
        <v>4640008</v>
      </c>
      <c r="M108" s="2">
        <v>0</v>
      </c>
      <c r="N108" s="46">
        <v>0</v>
      </c>
      <c r="O108" s="47">
        <v>0</v>
      </c>
    </row>
    <row r="109" spans="1:15" s="2" customFormat="1" ht="20.25" customHeight="1" x14ac:dyDescent="0.25">
      <c r="A109" s="7"/>
      <c r="B109" s="11"/>
      <c r="C109" s="109"/>
      <c r="D109" s="135" t="s">
        <v>68</v>
      </c>
      <c r="E109" s="135"/>
      <c r="F109" s="135"/>
      <c r="G109" s="21"/>
      <c r="H109" s="14"/>
      <c r="I109" s="20"/>
      <c r="J109" s="44">
        <f>SUM(J110:J113)</f>
        <v>121205348</v>
      </c>
      <c r="L109" s="54">
        <f>SUM(L110:L113)</f>
        <v>121205348</v>
      </c>
      <c r="M109" s="2">
        <v>0</v>
      </c>
      <c r="N109" s="46">
        <v>0</v>
      </c>
      <c r="O109" s="47">
        <v>0</v>
      </c>
    </row>
    <row r="110" spans="1:15" s="2" customFormat="1" ht="20.25" customHeight="1" x14ac:dyDescent="0.25">
      <c r="A110" s="7"/>
      <c r="B110" s="11"/>
      <c r="C110" s="25"/>
      <c r="E110" s="26" t="s">
        <v>69</v>
      </c>
      <c r="F110" s="26"/>
      <c r="G110" s="6"/>
      <c r="H110" s="14"/>
      <c r="I110" s="20"/>
      <c r="J110" s="49">
        <v>14167094</v>
      </c>
      <c r="L110" s="50">
        <f t="shared" si="2"/>
        <v>14167094</v>
      </c>
      <c r="M110" s="2">
        <v>0</v>
      </c>
      <c r="N110" s="46">
        <v>0</v>
      </c>
      <c r="O110" s="47">
        <v>0</v>
      </c>
    </row>
    <row r="111" spans="1:15" s="2" customFormat="1" ht="18.75" customHeight="1" x14ac:dyDescent="0.25">
      <c r="A111" s="7"/>
      <c r="B111" s="11"/>
      <c r="C111" s="25"/>
      <c r="E111" s="26" t="s">
        <v>70</v>
      </c>
      <c r="F111" s="26"/>
      <c r="G111" s="6"/>
      <c r="H111" s="14"/>
      <c r="I111" s="20"/>
      <c r="J111" s="49">
        <v>30967624</v>
      </c>
      <c r="L111" s="50">
        <f t="shared" si="2"/>
        <v>30967624</v>
      </c>
      <c r="M111" s="2">
        <v>0</v>
      </c>
      <c r="N111" s="46">
        <v>0</v>
      </c>
      <c r="O111" s="47">
        <v>0</v>
      </c>
    </row>
    <row r="112" spans="1:15" ht="18.75" customHeight="1" x14ac:dyDescent="0.25">
      <c r="A112" s="27"/>
      <c r="B112" s="11"/>
      <c r="C112" s="25"/>
      <c r="D112" s="2"/>
      <c r="E112" s="26" t="s">
        <v>71</v>
      </c>
      <c r="F112" s="26"/>
      <c r="G112" s="6"/>
      <c r="I112" s="20"/>
      <c r="J112" s="49">
        <v>55724781</v>
      </c>
      <c r="K112" s="2"/>
      <c r="L112" s="50">
        <f t="shared" si="2"/>
        <v>55724781</v>
      </c>
      <c r="M112" s="2">
        <v>0</v>
      </c>
      <c r="N112" s="46">
        <v>0</v>
      </c>
      <c r="O112" s="47">
        <v>0</v>
      </c>
    </row>
    <row r="113" spans="1:15" ht="18.75" customHeight="1" x14ac:dyDescent="0.25">
      <c r="A113" s="27"/>
      <c r="B113" s="11"/>
      <c r="C113" s="25"/>
      <c r="D113" s="2"/>
      <c r="E113" s="26" t="s">
        <v>72</v>
      </c>
      <c r="F113" s="26"/>
      <c r="G113" s="6"/>
      <c r="I113" s="20"/>
      <c r="J113" s="49">
        <v>20345849</v>
      </c>
      <c r="K113" s="2"/>
      <c r="L113" s="50">
        <f t="shared" si="2"/>
        <v>20345849</v>
      </c>
      <c r="M113" s="2">
        <v>0</v>
      </c>
      <c r="N113" s="46">
        <v>0</v>
      </c>
      <c r="O113" s="47">
        <v>0</v>
      </c>
    </row>
    <row r="114" spans="1:15" s="2" customFormat="1" ht="18.75" customHeight="1" x14ac:dyDescent="0.25">
      <c r="A114" s="7"/>
      <c r="B114" s="11"/>
      <c r="C114" s="25"/>
      <c r="D114" s="135" t="s">
        <v>73</v>
      </c>
      <c r="E114" s="135"/>
      <c r="F114" s="135"/>
      <c r="G114" s="6"/>
      <c r="H114" s="14"/>
      <c r="I114" s="20"/>
      <c r="J114" s="44">
        <f>SUM(J115:J118)</f>
        <v>10853709</v>
      </c>
      <c r="L114" s="54">
        <f>SUM(L115:L118)</f>
        <v>10853709</v>
      </c>
      <c r="M114" s="2">
        <v>0</v>
      </c>
      <c r="N114" s="46">
        <v>0</v>
      </c>
      <c r="O114" s="47">
        <v>0</v>
      </c>
    </row>
    <row r="115" spans="1:15" s="2" customFormat="1" ht="18.75" customHeight="1" x14ac:dyDescent="0.25">
      <c r="A115" s="7"/>
      <c r="B115" s="1"/>
      <c r="C115" s="25"/>
      <c r="E115" s="26" t="s">
        <v>74</v>
      </c>
      <c r="F115" s="26"/>
      <c r="G115" s="6"/>
      <c r="H115" s="14"/>
      <c r="I115" s="20"/>
      <c r="J115" s="49">
        <v>1975021</v>
      </c>
      <c r="L115" s="50">
        <f t="shared" si="2"/>
        <v>1975021</v>
      </c>
      <c r="M115" s="2">
        <v>0</v>
      </c>
      <c r="N115" s="46">
        <v>0</v>
      </c>
      <c r="O115" s="47">
        <v>0</v>
      </c>
    </row>
    <row r="116" spans="1:15" s="20" customFormat="1" ht="18.75" customHeight="1" x14ac:dyDescent="0.25">
      <c r="A116" s="18"/>
      <c r="B116" s="1"/>
      <c r="C116" s="1"/>
      <c r="D116" s="1"/>
      <c r="E116" s="26" t="s">
        <v>75</v>
      </c>
      <c r="F116" s="26"/>
      <c r="G116" s="10"/>
      <c r="H116" s="14"/>
      <c r="J116" s="49">
        <v>1520705</v>
      </c>
      <c r="L116" s="50">
        <f t="shared" si="2"/>
        <v>1520705</v>
      </c>
      <c r="M116" s="2">
        <v>0</v>
      </c>
      <c r="N116" s="46">
        <v>0</v>
      </c>
      <c r="O116" s="47">
        <v>0</v>
      </c>
    </row>
    <row r="117" spans="1:15" s="2" customFormat="1" ht="18.75" customHeight="1" x14ac:dyDescent="0.25">
      <c r="A117" s="7"/>
      <c r="B117" s="11"/>
      <c r="C117" s="1"/>
      <c r="D117" s="1"/>
      <c r="E117" s="26" t="s">
        <v>76</v>
      </c>
      <c r="F117" s="26"/>
      <c r="G117" s="10"/>
      <c r="H117" s="14"/>
      <c r="I117" s="20"/>
      <c r="J117" s="49">
        <v>760928</v>
      </c>
      <c r="K117" s="20"/>
      <c r="L117" s="50">
        <f t="shared" si="2"/>
        <v>760928</v>
      </c>
      <c r="M117" s="2">
        <v>0</v>
      </c>
      <c r="N117" s="46">
        <v>0</v>
      </c>
      <c r="O117" s="47">
        <v>0</v>
      </c>
    </row>
    <row r="118" spans="1:15" s="2" customFormat="1" ht="18.75" customHeight="1" x14ac:dyDescent="0.25">
      <c r="A118" s="7"/>
      <c r="B118" s="11"/>
      <c r="C118" s="25"/>
      <c r="E118" s="26" t="s">
        <v>77</v>
      </c>
      <c r="F118" s="26"/>
      <c r="G118" s="6"/>
      <c r="H118" s="14"/>
      <c r="I118" s="20"/>
      <c r="J118" s="49">
        <v>6597055</v>
      </c>
      <c r="K118" s="20"/>
      <c r="L118" s="50">
        <f t="shared" si="2"/>
        <v>6597055</v>
      </c>
      <c r="M118" s="2">
        <v>0</v>
      </c>
      <c r="N118" s="46">
        <v>0</v>
      </c>
      <c r="O118" s="47">
        <v>0</v>
      </c>
    </row>
    <row r="119" spans="1:15" s="2" customFormat="1" ht="18.75" customHeight="1" x14ac:dyDescent="0.25">
      <c r="A119" s="7"/>
      <c r="B119" s="19"/>
      <c r="C119" s="25"/>
      <c r="D119" s="135" t="s">
        <v>78</v>
      </c>
      <c r="E119" s="135"/>
      <c r="F119" s="135"/>
      <c r="G119" s="6"/>
      <c r="H119" s="14"/>
      <c r="I119" s="20"/>
      <c r="J119" s="44">
        <f>SUM(J120:J129)</f>
        <v>12820963</v>
      </c>
      <c r="K119" s="20"/>
      <c r="L119" s="54">
        <f>SUM(L120:L129)</f>
        <v>12820963</v>
      </c>
      <c r="M119" s="2">
        <v>0</v>
      </c>
      <c r="N119" s="46">
        <v>0</v>
      </c>
      <c r="O119" s="47">
        <v>0</v>
      </c>
    </row>
    <row r="120" spans="1:15" s="2" customFormat="1" ht="18.75" customHeight="1" x14ac:dyDescent="0.25">
      <c r="A120" s="7"/>
      <c r="B120" s="11"/>
      <c r="C120" s="109"/>
      <c r="D120" s="100"/>
      <c r="E120" s="23" t="s">
        <v>79</v>
      </c>
      <c r="F120" s="100"/>
      <c r="G120" s="21"/>
      <c r="H120" s="14"/>
      <c r="I120" s="20"/>
      <c r="J120" s="49">
        <v>3731689</v>
      </c>
      <c r="K120" s="20"/>
      <c r="L120" s="50">
        <f t="shared" si="2"/>
        <v>3731689</v>
      </c>
      <c r="M120" s="2">
        <v>0</v>
      </c>
      <c r="N120" s="46">
        <v>0</v>
      </c>
      <c r="O120" s="47">
        <v>0</v>
      </c>
    </row>
    <row r="121" spans="1:15" s="2" customFormat="1" ht="18.75" customHeight="1" x14ac:dyDescent="0.25">
      <c r="A121" s="7"/>
      <c r="B121" s="11"/>
      <c r="C121" s="25"/>
      <c r="D121" s="100"/>
      <c r="E121" s="26" t="s">
        <v>80</v>
      </c>
      <c r="F121" s="100"/>
      <c r="G121" s="6"/>
      <c r="H121" s="14"/>
      <c r="I121" s="20"/>
      <c r="J121" s="49">
        <v>2963004</v>
      </c>
      <c r="K121" s="20"/>
      <c r="L121" s="50">
        <f t="shared" si="2"/>
        <v>2963004</v>
      </c>
      <c r="M121" s="2">
        <v>0</v>
      </c>
      <c r="N121" s="46">
        <v>0</v>
      </c>
      <c r="O121" s="47">
        <v>0</v>
      </c>
    </row>
    <row r="122" spans="1:15" s="2" customFormat="1" ht="18.75" customHeight="1" x14ac:dyDescent="0.25">
      <c r="A122" s="7"/>
      <c r="B122" s="11"/>
      <c r="C122" s="25"/>
      <c r="D122" s="100"/>
      <c r="E122" s="26" t="s">
        <v>81</v>
      </c>
      <c r="F122" s="100"/>
      <c r="G122" s="6"/>
      <c r="H122" s="14"/>
      <c r="I122" s="20"/>
      <c r="J122" s="49">
        <v>1535715</v>
      </c>
      <c r="K122" s="28"/>
      <c r="L122" s="50">
        <f t="shared" si="2"/>
        <v>1535715</v>
      </c>
      <c r="M122" s="2">
        <v>0</v>
      </c>
      <c r="N122" s="46">
        <v>0</v>
      </c>
      <c r="O122" s="47">
        <v>0</v>
      </c>
    </row>
    <row r="123" spans="1:15" s="2" customFormat="1" ht="18.75" customHeight="1" x14ac:dyDescent="0.25">
      <c r="A123" s="7"/>
      <c r="B123" s="11"/>
      <c r="C123" s="25"/>
      <c r="D123" s="100"/>
      <c r="E123" s="26" t="s">
        <v>82</v>
      </c>
      <c r="F123" s="100"/>
      <c r="G123" s="6"/>
      <c r="H123" s="14"/>
      <c r="I123" s="20"/>
      <c r="J123" s="49">
        <v>1302392</v>
      </c>
      <c r="K123" s="20"/>
      <c r="L123" s="50">
        <f t="shared" si="2"/>
        <v>1302392</v>
      </c>
      <c r="M123" s="2">
        <v>0</v>
      </c>
      <c r="N123" s="46">
        <v>0</v>
      </c>
      <c r="O123" s="47">
        <v>0</v>
      </c>
    </row>
    <row r="124" spans="1:15" s="2" customFormat="1" ht="18.75" customHeight="1" x14ac:dyDescent="0.25">
      <c r="A124" s="7"/>
      <c r="B124" s="19"/>
      <c r="C124" s="109"/>
      <c r="D124" s="100"/>
      <c r="E124" s="23" t="s">
        <v>83</v>
      </c>
      <c r="F124" s="100"/>
      <c r="G124" s="21"/>
      <c r="H124" s="14"/>
      <c r="I124" s="20"/>
      <c r="J124" s="49">
        <v>1114115</v>
      </c>
      <c r="K124" s="20"/>
      <c r="L124" s="50">
        <f t="shared" si="2"/>
        <v>1114115</v>
      </c>
      <c r="M124" s="2">
        <v>0</v>
      </c>
      <c r="N124" s="46">
        <v>0</v>
      </c>
      <c r="O124" s="47">
        <v>0</v>
      </c>
    </row>
    <row r="125" spans="1:15" s="2" customFormat="1" ht="18.75" customHeight="1" x14ac:dyDescent="0.25">
      <c r="A125" s="7"/>
      <c r="B125" s="19"/>
      <c r="C125" s="109"/>
      <c r="D125" s="100"/>
      <c r="E125" s="23" t="s">
        <v>84</v>
      </c>
      <c r="F125" s="100"/>
      <c r="G125" s="21"/>
      <c r="H125" s="14"/>
      <c r="I125" s="20"/>
      <c r="J125" s="49">
        <v>518127</v>
      </c>
      <c r="K125" s="20"/>
      <c r="L125" s="50">
        <f t="shared" si="2"/>
        <v>518127</v>
      </c>
      <c r="M125" s="2">
        <v>0</v>
      </c>
      <c r="N125" s="46">
        <v>0</v>
      </c>
      <c r="O125" s="47">
        <v>0</v>
      </c>
    </row>
    <row r="126" spans="1:15" ht="18.75" customHeight="1" x14ac:dyDescent="0.25">
      <c r="A126" s="8"/>
      <c r="B126" s="19"/>
      <c r="C126" s="19"/>
      <c r="D126" s="20"/>
      <c r="E126" s="23" t="s">
        <v>85</v>
      </c>
      <c r="F126" s="23"/>
      <c r="G126" s="21"/>
      <c r="I126" s="20"/>
      <c r="J126" s="49">
        <v>152917</v>
      </c>
      <c r="K126" s="20"/>
      <c r="L126" s="50">
        <f t="shared" si="2"/>
        <v>152917</v>
      </c>
      <c r="M126" s="2">
        <v>0</v>
      </c>
      <c r="N126" s="46">
        <v>0</v>
      </c>
      <c r="O126" s="47">
        <v>0</v>
      </c>
    </row>
    <row r="127" spans="1:15" ht="18.75" customHeight="1" x14ac:dyDescent="0.25">
      <c r="A127" s="8"/>
      <c r="B127" s="19"/>
      <c r="C127" s="19"/>
      <c r="D127" s="20"/>
      <c r="E127" s="23" t="s">
        <v>86</v>
      </c>
      <c r="F127" s="23"/>
      <c r="G127" s="21"/>
      <c r="I127" s="20"/>
      <c r="J127" s="49">
        <v>774384</v>
      </c>
      <c r="K127" s="20"/>
      <c r="L127" s="50">
        <f t="shared" si="2"/>
        <v>774384</v>
      </c>
      <c r="M127" s="2">
        <v>0</v>
      </c>
      <c r="N127" s="46">
        <v>0</v>
      </c>
      <c r="O127" s="47">
        <v>0</v>
      </c>
    </row>
    <row r="128" spans="1:15" s="2" customFormat="1" ht="18.75" customHeight="1" x14ac:dyDescent="0.25">
      <c r="A128" s="7"/>
      <c r="B128" s="19"/>
      <c r="C128" s="19"/>
      <c r="D128" s="20"/>
      <c r="E128" s="23" t="s">
        <v>87</v>
      </c>
      <c r="F128" s="23"/>
      <c r="G128" s="21"/>
      <c r="H128" s="14"/>
      <c r="I128" s="20"/>
      <c r="J128" s="49">
        <v>369954</v>
      </c>
      <c r="K128" s="20"/>
      <c r="L128" s="50">
        <f t="shared" si="2"/>
        <v>369954</v>
      </c>
      <c r="M128" s="2">
        <v>0</v>
      </c>
      <c r="N128" s="46">
        <v>0</v>
      </c>
      <c r="O128" s="47">
        <v>0</v>
      </c>
    </row>
    <row r="129" spans="1:15" s="2" customFormat="1" ht="18.75" customHeight="1" x14ac:dyDescent="0.25">
      <c r="A129" s="7"/>
      <c r="B129" s="15"/>
      <c r="C129" s="19"/>
      <c r="D129" s="20"/>
      <c r="E129" s="23" t="s">
        <v>88</v>
      </c>
      <c r="F129" s="23"/>
      <c r="G129" s="21"/>
      <c r="H129" s="14"/>
      <c r="I129" s="20"/>
      <c r="J129" s="49">
        <v>358666</v>
      </c>
      <c r="K129" s="20"/>
      <c r="L129" s="50">
        <f t="shared" si="2"/>
        <v>358666</v>
      </c>
      <c r="M129" s="2">
        <v>0</v>
      </c>
      <c r="N129" s="46">
        <v>0</v>
      </c>
      <c r="O129" s="47">
        <v>0</v>
      </c>
    </row>
    <row r="130" spans="1:15" s="2" customFormat="1" ht="18.75" customHeight="1" x14ac:dyDescent="0.25">
      <c r="A130" s="7"/>
      <c r="B130" s="15"/>
      <c r="C130" s="135" t="s">
        <v>163</v>
      </c>
      <c r="D130" s="135"/>
      <c r="E130" s="135"/>
      <c r="F130" s="135"/>
      <c r="G130" s="67"/>
      <c r="H130" s="14"/>
      <c r="I130" s="68"/>
      <c r="J130" s="52">
        <v>1</v>
      </c>
      <c r="K130" s="5"/>
      <c r="L130" s="45">
        <f t="shared" ref="L130" si="3">J130</f>
        <v>1</v>
      </c>
      <c r="N130" s="46"/>
      <c r="O130" s="47"/>
    </row>
    <row r="131" spans="1:15" s="2" customFormat="1" ht="18.75" customHeight="1" x14ac:dyDescent="0.25">
      <c r="A131" s="7"/>
      <c r="B131" s="100"/>
      <c r="C131" s="135" t="s">
        <v>161</v>
      </c>
      <c r="D131" s="135"/>
      <c r="E131" s="135"/>
      <c r="F131" s="135"/>
      <c r="G131" s="13"/>
      <c r="H131" s="38"/>
      <c r="I131" s="20"/>
      <c r="J131" s="44">
        <v>4264829</v>
      </c>
      <c r="L131" s="45">
        <f t="shared" si="2"/>
        <v>4264829</v>
      </c>
      <c r="M131" s="2">
        <v>0</v>
      </c>
      <c r="N131" s="46">
        <v>0</v>
      </c>
      <c r="O131" s="47">
        <v>0</v>
      </c>
    </row>
    <row r="132" spans="1:15" s="5" customFormat="1" ht="33.75" customHeight="1" x14ac:dyDescent="0.25">
      <c r="A132" s="8"/>
      <c r="B132" s="9"/>
      <c r="C132" s="151" t="s">
        <v>164</v>
      </c>
      <c r="D132" s="151"/>
      <c r="E132" s="151"/>
      <c r="F132" s="151"/>
      <c r="G132" s="66"/>
      <c r="H132" s="14"/>
      <c r="I132" s="39"/>
      <c r="J132" s="52">
        <v>1</v>
      </c>
      <c r="L132" s="45">
        <f t="shared" si="2"/>
        <v>1</v>
      </c>
      <c r="M132" s="2">
        <v>0</v>
      </c>
      <c r="N132" s="46">
        <v>0</v>
      </c>
      <c r="O132" s="47">
        <v>0</v>
      </c>
    </row>
    <row r="133" spans="1:15" s="2" customFormat="1" ht="15" x14ac:dyDescent="0.25">
      <c r="A133" s="8"/>
      <c r="B133" s="9"/>
      <c r="C133" s="42"/>
      <c r="D133" s="42"/>
      <c r="E133" s="42"/>
      <c r="F133" s="42"/>
      <c r="G133" s="66"/>
      <c r="H133" s="38"/>
      <c r="I133" s="20"/>
      <c r="J133" s="44"/>
      <c r="L133" s="45">
        <f t="shared" si="2"/>
        <v>0</v>
      </c>
      <c r="M133" s="2">
        <v>0</v>
      </c>
      <c r="N133" s="46">
        <v>0</v>
      </c>
      <c r="O133" s="47">
        <v>0</v>
      </c>
    </row>
    <row r="134" spans="1:15" s="2" customFormat="1" ht="20.25" customHeight="1" x14ac:dyDescent="0.25">
      <c r="A134" s="7"/>
      <c r="B134" s="143" t="s">
        <v>89</v>
      </c>
      <c r="C134" s="143"/>
      <c r="D134" s="143"/>
      <c r="E134" s="143"/>
      <c r="F134" s="143"/>
      <c r="G134" s="21"/>
      <c r="H134" s="14"/>
      <c r="I134" s="20"/>
      <c r="J134" s="44">
        <f>J135</f>
        <v>129431423</v>
      </c>
      <c r="L134" s="54">
        <f>L135</f>
        <v>129431423</v>
      </c>
      <c r="M134" s="2">
        <v>0</v>
      </c>
      <c r="N134" s="46">
        <v>0</v>
      </c>
      <c r="O134" s="47">
        <v>0</v>
      </c>
    </row>
    <row r="135" spans="1:15" s="2" customFormat="1" ht="21.75" customHeight="1" x14ac:dyDescent="0.25">
      <c r="A135" s="7"/>
      <c r="B135" s="19"/>
      <c r="C135" s="138" t="s">
        <v>152</v>
      </c>
      <c r="D135" s="138"/>
      <c r="E135" s="138"/>
      <c r="F135" s="138"/>
      <c r="G135" s="21"/>
      <c r="H135" s="14"/>
      <c r="I135" s="20"/>
      <c r="J135" s="51">
        <f>129430926+497</f>
        <v>129431423</v>
      </c>
      <c r="L135" s="50">
        <f t="shared" si="2"/>
        <v>129431423</v>
      </c>
      <c r="M135" s="2">
        <v>0</v>
      </c>
      <c r="N135" s="46">
        <v>0</v>
      </c>
      <c r="O135" s="47">
        <v>0</v>
      </c>
    </row>
    <row r="136" spans="1:15" s="2" customFormat="1" ht="15" customHeight="1" x14ac:dyDescent="0.25">
      <c r="A136" s="7"/>
      <c r="B136" s="19"/>
      <c r="C136" s="104"/>
      <c r="D136" s="104"/>
      <c r="E136" s="104"/>
      <c r="F136" s="104"/>
      <c r="G136" s="21"/>
      <c r="H136" s="14"/>
      <c r="I136" s="20"/>
      <c r="J136" s="51"/>
      <c r="L136" s="50"/>
      <c r="N136" s="46"/>
      <c r="O136" s="47"/>
    </row>
    <row r="137" spans="1:15" s="2" customFormat="1" ht="15" x14ac:dyDescent="0.25">
      <c r="A137" s="7"/>
      <c r="B137" s="143" t="s">
        <v>90</v>
      </c>
      <c r="C137" s="143"/>
      <c r="D137" s="143"/>
      <c r="E137" s="143"/>
      <c r="F137" s="143"/>
      <c r="G137" s="21"/>
      <c r="H137" s="14"/>
      <c r="I137" s="20"/>
      <c r="J137" s="44">
        <f>J138+J143+J144+J145</f>
        <v>257908134</v>
      </c>
      <c r="K137" s="46"/>
      <c r="L137" s="54">
        <f>L138+L143+L144+L145</f>
        <v>257908134</v>
      </c>
      <c r="M137" s="2">
        <v>0</v>
      </c>
      <c r="N137" s="46">
        <v>0</v>
      </c>
      <c r="O137" s="47">
        <v>0</v>
      </c>
    </row>
    <row r="138" spans="1:15" s="2" customFormat="1" ht="15" x14ac:dyDescent="0.25">
      <c r="A138" s="7"/>
      <c r="B138" s="108"/>
      <c r="C138" s="153" t="s">
        <v>178</v>
      </c>
      <c r="D138" s="153"/>
      <c r="E138" s="153"/>
      <c r="F138" s="153"/>
      <c r="G138" s="21"/>
      <c r="H138" s="14"/>
      <c r="I138" s="20"/>
      <c r="J138" s="44">
        <f>SUM(J139:J142)</f>
        <v>257908134</v>
      </c>
      <c r="K138" s="46"/>
      <c r="L138" s="54">
        <f>SUM(L139:L142)</f>
        <v>257908134</v>
      </c>
      <c r="N138" s="46"/>
      <c r="O138" s="47"/>
    </row>
    <row r="139" spans="1:15" s="2" customFormat="1" ht="18.75" customHeight="1" x14ac:dyDescent="0.25">
      <c r="A139" s="7"/>
      <c r="B139" s="11"/>
      <c r="D139" s="157" t="s">
        <v>99</v>
      </c>
      <c r="E139" s="157"/>
      <c r="F139" s="157"/>
      <c r="G139" s="6"/>
      <c r="H139" s="14"/>
      <c r="I139" s="20"/>
      <c r="J139" s="49">
        <v>38919779</v>
      </c>
      <c r="L139" s="50">
        <f t="shared" ref="L139:L196" si="4">J139</f>
        <v>38919779</v>
      </c>
      <c r="M139" s="2">
        <v>0</v>
      </c>
      <c r="N139" s="46">
        <v>0</v>
      </c>
      <c r="O139" s="47">
        <v>0</v>
      </c>
    </row>
    <row r="140" spans="1:15" s="2" customFormat="1" ht="18.75" customHeight="1" x14ac:dyDescent="0.25">
      <c r="A140" s="7"/>
      <c r="B140" s="11"/>
      <c r="D140" s="157" t="s">
        <v>100</v>
      </c>
      <c r="E140" s="157"/>
      <c r="F140" s="157"/>
      <c r="G140" s="6"/>
      <c r="H140" s="14"/>
      <c r="I140" s="20"/>
      <c r="J140" s="49">
        <v>10767</v>
      </c>
      <c r="L140" s="50">
        <f t="shared" si="4"/>
        <v>10767</v>
      </c>
      <c r="M140" s="2">
        <v>0</v>
      </c>
      <c r="N140" s="46">
        <v>0</v>
      </c>
      <c r="O140" s="47">
        <v>0</v>
      </c>
    </row>
    <row r="141" spans="1:15" s="2" customFormat="1" ht="12" customHeight="1" x14ac:dyDescent="0.25">
      <c r="A141" s="7"/>
      <c r="B141" s="11"/>
      <c r="D141" s="157" t="s">
        <v>101</v>
      </c>
      <c r="E141" s="157"/>
      <c r="F141" s="157"/>
      <c r="G141" s="6"/>
      <c r="H141" s="14"/>
      <c r="I141" s="20"/>
      <c r="J141" s="49">
        <v>0</v>
      </c>
      <c r="L141" s="50">
        <f t="shared" si="4"/>
        <v>0</v>
      </c>
      <c r="M141" s="2">
        <v>0</v>
      </c>
      <c r="N141" s="46">
        <v>0</v>
      </c>
      <c r="O141" s="47">
        <v>0</v>
      </c>
    </row>
    <row r="142" spans="1:15" s="2" customFormat="1" ht="12.75" customHeight="1" x14ac:dyDescent="0.25">
      <c r="A142" s="7"/>
      <c r="B142" s="11"/>
      <c r="D142" s="157" t="s">
        <v>102</v>
      </c>
      <c r="E142" s="157"/>
      <c r="F142" s="157"/>
      <c r="G142" s="6"/>
      <c r="H142" s="14"/>
      <c r="I142" s="20"/>
      <c r="J142" s="49">
        <f>202880485+16097103</f>
        <v>218977588</v>
      </c>
      <c r="L142" s="50">
        <f t="shared" si="4"/>
        <v>218977588</v>
      </c>
      <c r="N142" s="46"/>
      <c r="O142" s="47"/>
    </row>
    <row r="143" spans="1:15" s="2" customFormat="1" ht="17.25" customHeight="1" x14ac:dyDescent="0.25">
      <c r="A143" s="7"/>
      <c r="B143" s="11"/>
      <c r="C143" s="153" t="s">
        <v>179</v>
      </c>
      <c r="D143" s="153"/>
      <c r="E143" s="153"/>
      <c r="F143" s="153"/>
      <c r="G143" s="6"/>
      <c r="H143" s="14"/>
      <c r="I143" s="20"/>
      <c r="J143" s="49">
        <v>0</v>
      </c>
      <c r="L143" s="50">
        <f t="shared" ref="L143" si="5">J143</f>
        <v>0</v>
      </c>
      <c r="M143" s="2">
        <v>0</v>
      </c>
      <c r="N143" s="46">
        <v>0</v>
      </c>
      <c r="O143" s="47">
        <v>0</v>
      </c>
    </row>
    <row r="144" spans="1:15" s="2" customFormat="1" ht="30" customHeight="1" x14ac:dyDescent="0.25">
      <c r="A144" s="7"/>
      <c r="B144" s="11"/>
      <c r="C144" s="138" t="s">
        <v>166</v>
      </c>
      <c r="D144" s="138"/>
      <c r="E144" s="138"/>
      <c r="F144" s="138"/>
      <c r="G144" s="6"/>
      <c r="H144" s="14"/>
      <c r="I144" s="20"/>
      <c r="J144" s="49">
        <v>0</v>
      </c>
      <c r="L144" s="50">
        <f t="shared" ref="L144" si="6">J144</f>
        <v>0</v>
      </c>
      <c r="M144" s="2">
        <v>0</v>
      </c>
      <c r="N144" s="46">
        <v>0</v>
      </c>
      <c r="O144" s="47">
        <v>0</v>
      </c>
    </row>
    <row r="145" spans="1:15" s="2" customFormat="1" ht="34.5" customHeight="1" x14ac:dyDescent="0.25">
      <c r="A145" s="7"/>
      <c r="B145" s="11"/>
      <c r="C145" s="151" t="s">
        <v>165</v>
      </c>
      <c r="D145" s="151"/>
      <c r="E145" s="151"/>
      <c r="F145" s="151"/>
      <c r="G145" s="6"/>
      <c r="H145" s="14"/>
      <c r="I145" s="20"/>
      <c r="J145" s="49">
        <v>0</v>
      </c>
      <c r="L145" s="50">
        <f t="shared" si="4"/>
        <v>0</v>
      </c>
      <c r="M145" s="2">
        <v>0</v>
      </c>
      <c r="N145" s="46">
        <v>0</v>
      </c>
      <c r="O145" s="47">
        <v>0</v>
      </c>
    </row>
    <row r="146" spans="1:15" ht="15" x14ac:dyDescent="0.25">
      <c r="A146" s="8"/>
      <c r="B146" s="11"/>
      <c r="C146" s="11"/>
      <c r="D146" s="99"/>
      <c r="E146" s="99"/>
      <c r="F146" s="99"/>
      <c r="G146" s="6"/>
      <c r="I146" s="20"/>
      <c r="J146" s="49"/>
      <c r="K146" s="2"/>
      <c r="L146" s="45">
        <f t="shared" si="4"/>
        <v>0</v>
      </c>
      <c r="M146" s="2">
        <v>0</v>
      </c>
      <c r="N146" s="46">
        <v>0</v>
      </c>
      <c r="O146" s="47">
        <v>0</v>
      </c>
    </row>
    <row r="147" spans="1:15" s="14" customFormat="1" ht="15" x14ac:dyDescent="0.25">
      <c r="A147" s="12"/>
      <c r="B147" s="138" t="s">
        <v>167</v>
      </c>
      <c r="C147" s="138"/>
      <c r="D147" s="138"/>
      <c r="E147" s="138"/>
      <c r="F147" s="138"/>
      <c r="G147" s="13"/>
      <c r="I147" s="20"/>
      <c r="J147" s="49">
        <f>SUM(J148:J148)</f>
        <v>0</v>
      </c>
      <c r="K147" s="2"/>
      <c r="L147" s="45">
        <f t="shared" si="4"/>
        <v>0</v>
      </c>
      <c r="M147" s="2">
        <v>0</v>
      </c>
      <c r="N147" s="46">
        <v>0</v>
      </c>
      <c r="O147" s="47">
        <v>0</v>
      </c>
    </row>
    <row r="148" spans="1:15" s="14" customFormat="1" ht="15" x14ac:dyDescent="0.25">
      <c r="A148" s="12"/>
      <c r="B148" s="15"/>
      <c r="C148" s="135" t="s">
        <v>180</v>
      </c>
      <c r="D148" s="135"/>
      <c r="E148" s="135"/>
      <c r="F148" s="135"/>
      <c r="G148" s="13"/>
      <c r="I148" s="20"/>
      <c r="J148" s="49">
        <v>0</v>
      </c>
      <c r="K148" s="2"/>
      <c r="L148" s="45">
        <f t="shared" si="4"/>
        <v>0</v>
      </c>
      <c r="M148" s="2">
        <v>0</v>
      </c>
      <c r="N148" s="46">
        <v>0</v>
      </c>
      <c r="O148" s="47">
        <v>0</v>
      </c>
    </row>
    <row r="149" spans="1:15" ht="21.75" customHeight="1" x14ac:dyDescent="0.25">
      <c r="A149" s="8"/>
      <c r="B149" s="9"/>
      <c r="C149" s="9"/>
      <c r="D149" s="101"/>
      <c r="E149" s="101"/>
      <c r="F149" s="101"/>
      <c r="G149" s="10"/>
      <c r="I149" s="20"/>
      <c r="J149" s="49"/>
      <c r="K149" s="2"/>
      <c r="L149" s="45"/>
      <c r="M149" s="2"/>
      <c r="N149" s="2"/>
      <c r="O149" s="47"/>
    </row>
    <row r="150" spans="1:15" ht="67.5" customHeight="1" x14ac:dyDescent="0.2">
      <c r="A150" s="149" t="s">
        <v>151</v>
      </c>
      <c r="B150" s="145"/>
      <c r="C150" s="145"/>
      <c r="D150" s="145"/>
      <c r="E150" s="145"/>
      <c r="F150" s="145"/>
      <c r="G150" s="10"/>
      <c r="I150" s="20"/>
      <c r="J150" s="52">
        <f>J152+J193</f>
        <v>65368151940</v>
      </c>
      <c r="K150" s="2"/>
      <c r="L150" s="53">
        <f t="shared" ref="L150:O150" si="7">L152+L193</f>
        <v>15054387523.27</v>
      </c>
      <c r="M150" s="69">
        <f t="shared" si="7"/>
        <v>5229246657.7300005</v>
      </c>
      <c r="N150" s="69">
        <f t="shared" ref="N150" si="8">N152+N193</f>
        <v>45084517759</v>
      </c>
      <c r="O150" s="77">
        <f t="shared" si="7"/>
        <v>0</v>
      </c>
    </row>
    <row r="151" spans="1:15" ht="9.75" customHeight="1" x14ac:dyDescent="0.25">
      <c r="A151" s="8"/>
      <c r="B151" s="9"/>
      <c r="C151" s="9"/>
      <c r="D151" s="101"/>
      <c r="E151" s="101"/>
      <c r="F151" s="101"/>
      <c r="G151" s="10"/>
      <c r="I151" s="20"/>
      <c r="J151" s="49"/>
      <c r="K151" s="2"/>
      <c r="L151" s="45">
        <f t="shared" si="4"/>
        <v>0</v>
      </c>
      <c r="M151" s="2"/>
      <c r="N151" s="2"/>
      <c r="O151" s="47"/>
    </row>
    <row r="152" spans="1:15" ht="29.25" customHeight="1" x14ac:dyDescent="0.2">
      <c r="A152" s="27"/>
      <c r="B152" s="138" t="s">
        <v>125</v>
      </c>
      <c r="C152" s="138"/>
      <c r="D152" s="138"/>
      <c r="E152" s="138"/>
      <c r="F152" s="138"/>
      <c r="G152" s="150"/>
      <c r="I152" s="20"/>
      <c r="J152" s="52">
        <f>J154+J161+J176+J178+J190</f>
        <v>63116414486</v>
      </c>
      <c r="K152" s="2"/>
      <c r="L152" s="53">
        <f t="shared" ref="L152:O152" si="9">L154+L161+L176+L178+L190</f>
        <v>15054387523.27</v>
      </c>
      <c r="M152" s="69">
        <f t="shared" si="9"/>
        <v>5229246657.7300005</v>
      </c>
      <c r="N152" s="69">
        <f t="shared" ref="N152" si="10">N154+N161+N176+N178+N190</f>
        <v>42832780305</v>
      </c>
      <c r="O152" s="77">
        <f t="shared" si="9"/>
        <v>0</v>
      </c>
    </row>
    <row r="153" spans="1:15" ht="10.5" customHeight="1" x14ac:dyDescent="0.25">
      <c r="A153" s="8"/>
      <c r="B153" s="138"/>
      <c r="C153" s="138"/>
      <c r="D153" s="138"/>
      <c r="E153" s="138"/>
      <c r="F153" s="138"/>
      <c r="G153" s="10"/>
      <c r="I153" s="20"/>
      <c r="J153" s="49"/>
      <c r="K153" s="2"/>
      <c r="L153" s="45">
        <f t="shared" si="4"/>
        <v>0</v>
      </c>
      <c r="M153" s="2"/>
      <c r="N153" s="2"/>
      <c r="O153" s="47"/>
    </row>
    <row r="154" spans="1:15" ht="21.75" customHeight="1" x14ac:dyDescent="0.25">
      <c r="A154" s="8"/>
      <c r="B154" s="9"/>
      <c r="C154" s="135" t="s">
        <v>168</v>
      </c>
      <c r="D154" s="135"/>
      <c r="E154" s="135"/>
      <c r="F154" s="135"/>
      <c r="G154" s="10"/>
      <c r="I154" s="20"/>
      <c r="J154" s="44">
        <f>SUM(J155:J160)</f>
        <v>19503969521</v>
      </c>
      <c r="K154" s="2"/>
      <c r="L154" s="54">
        <f t="shared" ref="L154:O154" si="11">SUM(L155:L160)</f>
        <v>14395632196.67</v>
      </c>
      <c r="M154" s="57">
        <f t="shared" si="11"/>
        <v>5108337324.3300009</v>
      </c>
      <c r="N154" s="57">
        <f t="shared" ref="N154" si="12">SUM(N155:N160)</f>
        <v>0</v>
      </c>
      <c r="O154" s="58">
        <f t="shared" si="11"/>
        <v>0</v>
      </c>
    </row>
    <row r="155" spans="1:15" s="17" customFormat="1" ht="21.75" customHeight="1" x14ac:dyDescent="0.25">
      <c r="A155" s="8"/>
      <c r="B155" s="9"/>
      <c r="C155" s="9"/>
      <c r="D155" s="136" t="s">
        <v>103</v>
      </c>
      <c r="E155" s="136"/>
      <c r="F155" s="136"/>
      <c r="G155" s="16"/>
      <c r="H155" s="14"/>
      <c r="I155" s="39"/>
      <c r="J155" s="49">
        <v>15713131133</v>
      </c>
      <c r="K155" s="2"/>
      <c r="L155" s="50">
        <f>J155*79%</f>
        <v>12413373595.07</v>
      </c>
      <c r="M155" s="2">
        <f>J155-L155</f>
        <v>3299757537.9300003</v>
      </c>
      <c r="N155" s="2">
        <v>0</v>
      </c>
      <c r="O155" s="47">
        <f>J155-L155-M155</f>
        <v>0</v>
      </c>
    </row>
    <row r="156" spans="1:15" s="17" customFormat="1" ht="15" x14ac:dyDescent="0.25">
      <c r="A156" s="8"/>
      <c r="B156" s="9"/>
      <c r="C156" s="9"/>
      <c r="D156" s="136" t="s">
        <v>104</v>
      </c>
      <c r="E156" s="136"/>
      <c r="F156" s="136"/>
      <c r="G156" s="16"/>
      <c r="H156" s="38"/>
      <c r="I156" s="39"/>
      <c r="J156" s="49">
        <v>1383971629</v>
      </c>
      <c r="K156" s="2"/>
      <c r="L156" s="50">
        <f>J156*0%</f>
        <v>0</v>
      </c>
      <c r="M156" s="2">
        <f t="shared" ref="M156:M159" si="13">J156-L156</f>
        <v>1383971629</v>
      </c>
      <c r="N156" s="2">
        <v>0</v>
      </c>
      <c r="O156" s="47">
        <f t="shared" ref="O156:O160" si="14">J156-L156-M156</f>
        <v>0</v>
      </c>
    </row>
    <row r="157" spans="1:15" s="17" customFormat="1" ht="16.5" customHeight="1" x14ac:dyDescent="0.25">
      <c r="A157" s="8"/>
      <c r="B157" s="9"/>
      <c r="C157" s="9"/>
      <c r="D157" s="136" t="s">
        <v>105</v>
      </c>
      <c r="E157" s="136"/>
      <c r="F157" s="136"/>
      <c r="G157" s="16"/>
      <c r="H157" s="38"/>
      <c r="I157" s="39"/>
      <c r="J157" s="49">
        <v>209057548</v>
      </c>
      <c r="K157" s="2"/>
      <c r="L157" s="50">
        <f>J157*80%</f>
        <v>167246038.40000001</v>
      </c>
      <c r="M157" s="2">
        <f t="shared" si="13"/>
        <v>41811509.599999994</v>
      </c>
      <c r="N157" s="2">
        <v>0</v>
      </c>
      <c r="O157" s="47">
        <f t="shared" si="14"/>
        <v>0</v>
      </c>
    </row>
    <row r="158" spans="1:15" s="17" customFormat="1" ht="15" x14ac:dyDescent="0.25">
      <c r="A158" s="8"/>
      <c r="B158" s="9"/>
      <c r="C158" s="9"/>
      <c r="D158" s="136" t="s">
        <v>106</v>
      </c>
      <c r="E158" s="136"/>
      <c r="F158" s="136"/>
      <c r="G158" s="16"/>
      <c r="H158" s="38"/>
      <c r="I158" s="39"/>
      <c r="J158" s="49">
        <v>801172875</v>
      </c>
      <c r="K158" s="2"/>
      <c r="L158" s="50">
        <f t="shared" ref="L158:L159" si="15">J158*80%</f>
        <v>640938300</v>
      </c>
      <c r="M158" s="2">
        <f t="shared" si="13"/>
        <v>160234575</v>
      </c>
      <c r="N158" s="2">
        <v>0</v>
      </c>
      <c r="O158" s="47">
        <f t="shared" si="14"/>
        <v>0</v>
      </c>
    </row>
    <row r="159" spans="1:15" s="17" customFormat="1" ht="18.75" customHeight="1" x14ac:dyDescent="0.25">
      <c r="A159" s="8"/>
      <c r="B159" s="9"/>
      <c r="C159" s="9"/>
      <c r="D159" s="136" t="s">
        <v>107</v>
      </c>
      <c r="E159" s="136"/>
      <c r="F159" s="136"/>
      <c r="G159" s="16"/>
      <c r="H159" s="38"/>
      <c r="I159" s="39"/>
      <c r="J159" s="49">
        <v>604270839</v>
      </c>
      <c r="K159" s="2"/>
      <c r="L159" s="50">
        <f t="shared" si="15"/>
        <v>483416671.20000005</v>
      </c>
      <c r="M159" s="2">
        <f t="shared" si="13"/>
        <v>120854167.79999995</v>
      </c>
      <c r="N159" s="2">
        <v>0</v>
      </c>
      <c r="O159" s="47">
        <f t="shared" si="14"/>
        <v>0</v>
      </c>
    </row>
    <row r="160" spans="1:15" s="17" customFormat="1" ht="18.75" customHeight="1" x14ac:dyDescent="0.25">
      <c r="A160" s="8"/>
      <c r="B160" s="9"/>
      <c r="C160" s="9"/>
      <c r="D160" s="136" t="s">
        <v>170</v>
      </c>
      <c r="E160" s="136"/>
      <c r="F160" s="136"/>
      <c r="G160" s="16"/>
      <c r="H160" s="38"/>
      <c r="I160" s="39"/>
      <c r="J160" s="51">
        <v>792365497</v>
      </c>
      <c r="K160" s="20"/>
      <c r="L160" s="82">
        <f>J160-M160</f>
        <v>690657592</v>
      </c>
      <c r="M160" s="120">
        <v>101707905</v>
      </c>
      <c r="N160" s="121">
        <v>0</v>
      </c>
      <c r="O160" s="47">
        <f t="shared" si="14"/>
        <v>0</v>
      </c>
    </row>
    <row r="161" spans="1:15" s="17" customFormat="1" ht="22.5" customHeight="1" x14ac:dyDescent="0.25">
      <c r="A161" s="8"/>
      <c r="B161" s="9"/>
      <c r="C161" s="135" t="s">
        <v>169</v>
      </c>
      <c r="D161" s="135"/>
      <c r="E161" s="135"/>
      <c r="F161" s="135"/>
      <c r="G161" s="16"/>
      <c r="H161" s="38"/>
      <c r="I161" s="39"/>
      <c r="J161" s="44">
        <f>J162+J163+J164+J167+J168+J173+J174+J175</f>
        <v>39874031886</v>
      </c>
      <c r="K161" s="2"/>
      <c r="L161" s="54">
        <f t="shared" ref="L161:O161" si="16">L162+L163+L164+L167+L168+L173+L174+L175</f>
        <v>0</v>
      </c>
      <c r="M161" s="57">
        <f t="shared" si="16"/>
        <v>0</v>
      </c>
      <c r="N161" s="57">
        <f t="shared" si="16"/>
        <v>39874031886</v>
      </c>
      <c r="O161" s="58">
        <f t="shared" si="16"/>
        <v>0</v>
      </c>
    </row>
    <row r="162" spans="1:15" s="17" customFormat="1" ht="21.75" customHeight="1" x14ac:dyDescent="0.25">
      <c r="A162" s="8"/>
      <c r="B162" s="9"/>
      <c r="C162" s="9"/>
      <c r="D162" s="136" t="s">
        <v>108</v>
      </c>
      <c r="E162" s="136"/>
      <c r="F162" s="136"/>
      <c r="G162" s="16"/>
      <c r="H162" s="38"/>
      <c r="I162" s="39"/>
      <c r="J162" s="49">
        <v>22520999063</v>
      </c>
      <c r="K162" s="2"/>
      <c r="L162" s="45">
        <v>0</v>
      </c>
      <c r="M162" s="57">
        <v>0</v>
      </c>
      <c r="N162" s="29">
        <f>J162</f>
        <v>22520999063</v>
      </c>
      <c r="O162" s="71">
        <v>0</v>
      </c>
    </row>
    <row r="163" spans="1:15" s="17" customFormat="1" ht="15" x14ac:dyDescent="0.25">
      <c r="A163" s="8"/>
      <c r="B163" s="9"/>
      <c r="C163" s="9"/>
      <c r="D163" s="136" t="s">
        <v>109</v>
      </c>
      <c r="E163" s="136"/>
      <c r="F163" s="136"/>
      <c r="G163" s="16"/>
      <c r="H163" s="38"/>
      <c r="I163" s="39"/>
      <c r="J163" s="70">
        <v>4256675351</v>
      </c>
      <c r="K163" s="5"/>
      <c r="L163" s="45">
        <v>0</v>
      </c>
      <c r="M163" s="5">
        <v>0</v>
      </c>
      <c r="N163" s="29">
        <f t="shared" ref="N163:N202" si="17">J163</f>
        <v>4256675351</v>
      </c>
      <c r="O163" s="71">
        <v>0</v>
      </c>
    </row>
    <row r="164" spans="1:15" s="17" customFormat="1" ht="15" x14ac:dyDescent="0.25">
      <c r="A164" s="8"/>
      <c r="B164" s="9"/>
      <c r="C164" s="9"/>
      <c r="D164" s="136" t="s">
        <v>110</v>
      </c>
      <c r="E164" s="136"/>
      <c r="F164" s="136"/>
      <c r="G164" s="16"/>
      <c r="H164" s="38"/>
      <c r="I164" s="39"/>
      <c r="J164" s="49">
        <f>SUM(J165:J166)</f>
        <v>7334655027</v>
      </c>
      <c r="K164" s="2"/>
      <c r="L164" s="45">
        <v>0</v>
      </c>
      <c r="M164" s="2">
        <v>0</v>
      </c>
      <c r="N164" s="29">
        <f t="shared" si="17"/>
        <v>7334655027</v>
      </c>
      <c r="O164" s="71">
        <v>0</v>
      </c>
    </row>
    <row r="165" spans="1:15" ht="13.5" customHeight="1" x14ac:dyDescent="0.25">
      <c r="A165" s="8"/>
      <c r="B165" s="9"/>
      <c r="C165" s="9"/>
      <c r="D165" s="99"/>
      <c r="E165" s="99"/>
      <c r="F165" s="85" t="s">
        <v>111</v>
      </c>
      <c r="G165" s="114"/>
      <c r="H165" s="115"/>
      <c r="I165" s="89"/>
      <c r="J165" s="86">
        <v>6422234318</v>
      </c>
      <c r="K165" s="2"/>
      <c r="L165" s="45">
        <v>0</v>
      </c>
      <c r="M165" s="2">
        <v>0</v>
      </c>
      <c r="N165" s="29">
        <f t="shared" si="17"/>
        <v>6422234318</v>
      </c>
      <c r="O165" s="71">
        <v>0</v>
      </c>
    </row>
    <row r="166" spans="1:15" s="17" customFormat="1" ht="20.25" customHeight="1" x14ac:dyDescent="0.25">
      <c r="A166" s="8"/>
      <c r="B166" s="9"/>
      <c r="C166" s="9"/>
      <c r="D166" s="99"/>
      <c r="E166" s="99"/>
      <c r="F166" s="85" t="s">
        <v>112</v>
      </c>
      <c r="G166" s="116"/>
      <c r="H166" s="90"/>
      <c r="I166" s="117"/>
      <c r="J166" s="86">
        <v>912420709</v>
      </c>
      <c r="K166" s="2"/>
      <c r="L166" s="45">
        <v>0</v>
      </c>
      <c r="M166" s="2">
        <v>0</v>
      </c>
      <c r="N166" s="29">
        <f t="shared" si="17"/>
        <v>912420709</v>
      </c>
      <c r="O166" s="71">
        <v>0</v>
      </c>
    </row>
    <row r="167" spans="1:15" ht="30.75" customHeight="1" x14ac:dyDescent="0.25">
      <c r="A167" s="8"/>
      <c r="B167" s="9"/>
      <c r="C167" s="9"/>
      <c r="D167" s="136" t="s">
        <v>113</v>
      </c>
      <c r="E167" s="136"/>
      <c r="F167" s="136"/>
      <c r="G167" s="10"/>
      <c r="H167" s="40"/>
      <c r="I167" s="20"/>
      <c r="J167" s="49">
        <v>2410106123</v>
      </c>
      <c r="K167" s="2"/>
      <c r="L167" s="45">
        <v>0</v>
      </c>
      <c r="M167" s="2">
        <v>0</v>
      </c>
      <c r="N167" s="29">
        <f t="shared" si="17"/>
        <v>2410106123</v>
      </c>
      <c r="O167" s="71">
        <v>0</v>
      </c>
    </row>
    <row r="168" spans="1:15" s="17" customFormat="1" ht="23.25" customHeight="1" x14ac:dyDescent="0.25">
      <c r="A168" s="8"/>
      <c r="B168" s="9"/>
      <c r="C168" s="9"/>
      <c r="D168" s="136" t="s">
        <v>114</v>
      </c>
      <c r="E168" s="136"/>
      <c r="F168" s="136"/>
      <c r="G168" s="16"/>
      <c r="H168" s="14"/>
      <c r="I168" s="39"/>
      <c r="J168" s="49">
        <f>SUM(J169:J172)</f>
        <v>1248981158</v>
      </c>
      <c r="K168" s="2"/>
      <c r="L168" s="45">
        <v>0</v>
      </c>
      <c r="M168" s="2">
        <v>0</v>
      </c>
      <c r="N168" s="29">
        <f t="shared" si="17"/>
        <v>1248981158</v>
      </c>
      <c r="O168" s="71">
        <v>0</v>
      </c>
    </row>
    <row r="169" spans="1:15" s="17" customFormat="1" ht="16.5" customHeight="1" x14ac:dyDescent="0.25">
      <c r="A169" s="8"/>
      <c r="B169" s="9"/>
      <c r="C169" s="9"/>
      <c r="D169" s="99"/>
      <c r="E169" s="99"/>
      <c r="F169" s="85" t="s">
        <v>115</v>
      </c>
      <c r="G169" s="116"/>
      <c r="H169" s="115"/>
      <c r="I169" s="117"/>
      <c r="J169" s="86">
        <v>602427680</v>
      </c>
      <c r="K169" s="2"/>
      <c r="L169" s="45">
        <v>0</v>
      </c>
      <c r="M169" s="2">
        <v>0</v>
      </c>
      <c r="N169" s="29">
        <f t="shared" si="17"/>
        <v>602427680</v>
      </c>
      <c r="O169" s="71">
        <v>0</v>
      </c>
    </row>
    <row r="170" spans="1:15" s="17" customFormat="1" ht="16.5" customHeight="1" x14ac:dyDescent="0.25">
      <c r="A170" s="8"/>
      <c r="B170" s="9"/>
      <c r="C170" s="9"/>
      <c r="D170" s="99"/>
      <c r="E170" s="99"/>
      <c r="F170" s="85" t="s">
        <v>116</v>
      </c>
      <c r="G170" s="116"/>
      <c r="H170" s="115"/>
      <c r="I170" s="117"/>
      <c r="J170" s="86">
        <v>361934073</v>
      </c>
      <c r="K170" s="2"/>
      <c r="L170" s="45">
        <v>0</v>
      </c>
      <c r="M170" s="2">
        <v>0</v>
      </c>
      <c r="N170" s="29">
        <f t="shared" si="17"/>
        <v>361934073</v>
      </c>
      <c r="O170" s="71">
        <v>0</v>
      </c>
    </row>
    <row r="171" spans="1:15" s="17" customFormat="1" ht="16.5" customHeight="1" x14ac:dyDescent="0.25">
      <c r="A171" s="8"/>
      <c r="B171" s="9"/>
      <c r="C171" s="9"/>
      <c r="D171" s="99"/>
      <c r="E171" s="99"/>
      <c r="F171" s="85" t="s">
        <v>117</v>
      </c>
      <c r="G171" s="116"/>
      <c r="H171" s="115"/>
      <c r="I171" s="117"/>
      <c r="J171" s="86">
        <v>19375066</v>
      </c>
      <c r="K171" s="2"/>
      <c r="L171" s="45">
        <v>0</v>
      </c>
      <c r="M171" s="2">
        <v>0</v>
      </c>
      <c r="N171" s="29">
        <f t="shared" si="17"/>
        <v>19375066</v>
      </c>
      <c r="O171" s="71">
        <v>0</v>
      </c>
    </row>
    <row r="172" spans="1:15" s="17" customFormat="1" ht="16.5" customHeight="1" x14ac:dyDescent="0.25">
      <c r="A172" s="8"/>
      <c r="B172" s="9"/>
      <c r="C172" s="9"/>
      <c r="D172" s="99"/>
      <c r="E172" s="99"/>
      <c r="F172" s="85" t="s">
        <v>118</v>
      </c>
      <c r="G172" s="116"/>
      <c r="H172" s="115"/>
      <c r="I172" s="117"/>
      <c r="J172" s="118">
        <v>265244339</v>
      </c>
      <c r="K172" s="2"/>
      <c r="L172" s="45">
        <v>0</v>
      </c>
      <c r="M172" s="2">
        <v>0</v>
      </c>
      <c r="N172" s="29">
        <f t="shared" si="17"/>
        <v>265244339</v>
      </c>
      <c r="O172" s="71">
        <v>0</v>
      </c>
    </row>
    <row r="173" spans="1:15" s="17" customFormat="1" ht="18.75" customHeight="1" x14ac:dyDescent="0.25">
      <c r="A173" s="8"/>
      <c r="B173" s="9"/>
      <c r="C173" s="9"/>
      <c r="D173" s="136" t="s">
        <v>119</v>
      </c>
      <c r="E173" s="136"/>
      <c r="F173" s="136"/>
      <c r="G173" s="16"/>
      <c r="H173" s="40"/>
      <c r="I173" s="39"/>
      <c r="J173" s="49">
        <v>135748240</v>
      </c>
      <c r="K173" s="2"/>
      <c r="L173" s="45">
        <v>0</v>
      </c>
      <c r="M173" s="2">
        <v>0</v>
      </c>
      <c r="N173" s="29">
        <f t="shared" si="17"/>
        <v>135748240</v>
      </c>
      <c r="O173" s="71">
        <v>0</v>
      </c>
    </row>
    <row r="174" spans="1:15" s="17" customFormat="1" ht="28.5" customHeight="1" x14ac:dyDescent="0.25">
      <c r="A174" s="8"/>
      <c r="B174" s="9"/>
      <c r="C174" s="9"/>
      <c r="D174" s="136" t="s">
        <v>120</v>
      </c>
      <c r="E174" s="136"/>
      <c r="F174" s="136"/>
      <c r="G174" s="16"/>
      <c r="H174" s="38"/>
      <c r="I174" s="39"/>
      <c r="J174" s="49">
        <v>235673822</v>
      </c>
      <c r="K174" s="2"/>
      <c r="L174" s="45">
        <v>0</v>
      </c>
      <c r="M174" s="2">
        <v>0</v>
      </c>
      <c r="N174" s="29">
        <f t="shared" si="17"/>
        <v>235673822</v>
      </c>
      <c r="O174" s="71">
        <v>0</v>
      </c>
    </row>
    <row r="175" spans="1:15" s="17" customFormat="1" ht="15" x14ac:dyDescent="0.25">
      <c r="A175" s="8"/>
      <c r="B175" s="9"/>
      <c r="C175" s="9"/>
      <c r="D175" s="136" t="s">
        <v>121</v>
      </c>
      <c r="E175" s="136"/>
      <c r="F175" s="136"/>
      <c r="G175" s="16"/>
      <c r="H175" s="38"/>
      <c r="I175" s="39"/>
      <c r="J175" s="49">
        <v>1731193102</v>
      </c>
      <c r="K175" s="2"/>
      <c r="L175" s="45">
        <v>0</v>
      </c>
      <c r="M175" s="2">
        <v>0</v>
      </c>
      <c r="N175" s="29">
        <f t="shared" si="17"/>
        <v>1731193102</v>
      </c>
      <c r="O175" s="71">
        <v>0</v>
      </c>
    </row>
    <row r="176" spans="1:15" s="17" customFormat="1" ht="27" customHeight="1" x14ac:dyDescent="0.25">
      <c r="A176" s="8"/>
      <c r="B176" s="9"/>
      <c r="C176" s="135" t="s">
        <v>122</v>
      </c>
      <c r="D176" s="135"/>
      <c r="E176" s="135"/>
      <c r="F176" s="135"/>
      <c r="G176" s="16"/>
      <c r="H176" s="38"/>
      <c r="I176" s="39"/>
      <c r="J176" s="44">
        <f>J177</f>
        <v>2955383261</v>
      </c>
      <c r="K176" s="2"/>
      <c r="L176" s="54">
        <f t="shared" ref="L176:M176" si="18">L177</f>
        <v>0</v>
      </c>
      <c r="M176" s="57">
        <f t="shared" si="18"/>
        <v>0</v>
      </c>
      <c r="N176" s="57">
        <f t="shared" si="17"/>
        <v>2955383261</v>
      </c>
      <c r="O176" s="58">
        <v>0</v>
      </c>
    </row>
    <row r="177" spans="1:15" s="17" customFormat="1" ht="23.25" customHeight="1" x14ac:dyDescent="0.25">
      <c r="A177" s="8"/>
      <c r="B177" s="9"/>
      <c r="C177" s="9"/>
      <c r="D177" s="136" t="s">
        <v>122</v>
      </c>
      <c r="E177" s="136"/>
      <c r="F177" s="136"/>
      <c r="G177" s="16"/>
      <c r="H177" s="38"/>
      <c r="I177" s="39"/>
      <c r="J177" s="49">
        <v>2955383261</v>
      </c>
      <c r="K177" s="2"/>
      <c r="L177" s="45">
        <v>0</v>
      </c>
      <c r="M177" s="2"/>
      <c r="N177" s="29">
        <f t="shared" si="17"/>
        <v>2955383261</v>
      </c>
      <c r="O177" s="71">
        <v>0</v>
      </c>
    </row>
    <row r="178" spans="1:15" s="17" customFormat="1" ht="23.25" customHeight="1" x14ac:dyDescent="0.25">
      <c r="A178" s="8"/>
      <c r="B178" s="9"/>
      <c r="C178" s="135" t="s">
        <v>171</v>
      </c>
      <c r="D178" s="135"/>
      <c r="E178" s="135"/>
      <c r="F178" s="135"/>
      <c r="G178" s="16"/>
      <c r="H178" s="38"/>
      <c r="I178" s="39"/>
      <c r="J178" s="44">
        <f>SUM(J179:J189)</f>
        <v>779664660</v>
      </c>
      <c r="K178" s="2"/>
      <c r="L178" s="54">
        <f>SUM(L179:L189)</f>
        <v>658755326.60000002</v>
      </c>
      <c r="M178" s="57">
        <f>SUM(M179:M189)</f>
        <v>120909333.39999995</v>
      </c>
      <c r="N178" s="57">
        <f t="shared" ref="N178:O178" si="19">SUM(N179:N189)</f>
        <v>0</v>
      </c>
      <c r="O178" s="58">
        <f t="shared" si="19"/>
        <v>0</v>
      </c>
    </row>
    <row r="179" spans="1:15" s="17" customFormat="1" ht="23.25" customHeight="1" x14ac:dyDescent="0.2">
      <c r="A179" s="8"/>
      <c r="B179" s="9"/>
      <c r="C179" s="100"/>
      <c r="D179" s="136" t="s">
        <v>91</v>
      </c>
      <c r="E179" s="136"/>
      <c r="F179" s="136"/>
      <c r="G179" s="16"/>
      <c r="H179" s="38"/>
      <c r="I179" s="39"/>
      <c r="J179" s="49">
        <v>105841936</v>
      </c>
      <c r="K179" s="2"/>
      <c r="L179" s="50">
        <f>J179*80%</f>
        <v>84673548.800000012</v>
      </c>
      <c r="M179" s="2">
        <f>J179-L179</f>
        <v>21168387.199999988</v>
      </c>
      <c r="N179" s="29">
        <f>J179-L179-M179</f>
        <v>0</v>
      </c>
      <c r="O179" s="6">
        <f>J179-L179-M179</f>
        <v>0</v>
      </c>
    </row>
    <row r="180" spans="1:15" s="17" customFormat="1" ht="23.25" customHeight="1" x14ac:dyDescent="0.2">
      <c r="A180" s="8"/>
      <c r="B180" s="9"/>
      <c r="C180" s="100"/>
      <c r="D180" s="136" t="s">
        <v>92</v>
      </c>
      <c r="E180" s="136"/>
      <c r="F180" s="136"/>
      <c r="G180" s="16"/>
      <c r="H180" s="38"/>
      <c r="I180" s="39"/>
      <c r="J180" s="49">
        <v>72692221</v>
      </c>
      <c r="K180" s="2"/>
      <c r="L180" s="50">
        <f t="shared" si="4"/>
        <v>72692221</v>
      </c>
      <c r="M180" s="2">
        <f t="shared" ref="M180:M189" si="20">J180-L180</f>
        <v>0</v>
      </c>
      <c r="N180" s="29">
        <f t="shared" ref="N180:N189" si="21">J180-L180-M180</f>
        <v>0</v>
      </c>
      <c r="O180" s="6">
        <f t="shared" ref="O180:O189" si="22">J180-L180-M180</f>
        <v>0</v>
      </c>
    </row>
    <row r="181" spans="1:15" s="17" customFormat="1" ht="23.25" customHeight="1" x14ac:dyDescent="0.2">
      <c r="A181" s="8"/>
      <c r="B181" s="9"/>
      <c r="C181" s="100"/>
      <c r="D181" s="136" t="s">
        <v>93</v>
      </c>
      <c r="E181" s="136"/>
      <c r="F181" s="136"/>
      <c r="G181" s="16"/>
      <c r="H181" s="38"/>
      <c r="I181" s="39"/>
      <c r="J181" s="49">
        <v>24728091</v>
      </c>
      <c r="K181" s="2"/>
      <c r="L181" s="50">
        <f t="shared" si="4"/>
        <v>24728091</v>
      </c>
      <c r="M181" s="2">
        <f t="shared" si="20"/>
        <v>0</v>
      </c>
      <c r="N181" s="29">
        <f t="shared" si="21"/>
        <v>0</v>
      </c>
      <c r="O181" s="6">
        <f t="shared" si="22"/>
        <v>0</v>
      </c>
    </row>
    <row r="182" spans="1:15" s="17" customFormat="1" ht="23.25" customHeight="1" x14ac:dyDescent="0.2">
      <c r="A182" s="8"/>
      <c r="B182" s="9"/>
      <c r="C182" s="100"/>
      <c r="D182" s="136" t="s">
        <v>94</v>
      </c>
      <c r="E182" s="136"/>
      <c r="F182" s="136"/>
      <c r="G182" s="16"/>
      <c r="H182" s="38"/>
      <c r="I182" s="39"/>
      <c r="J182" s="49">
        <v>32906445</v>
      </c>
      <c r="K182" s="2"/>
      <c r="L182" s="50">
        <f t="shared" si="4"/>
        <v>32906445</v>
      </c>
      <c r="M182" s="2">
        <f t="shared" si="20"/>
        <v>0</v>
      </c>
      <c r="N182" s="29">
        <f t="shared" si="21"/>
        <v>0</v>
      </c>
      <c r="O182" s="6">
        <f t="shared" si="22"/>
        <v>0</v>
      </c>
    </row>
    <row r="183" spans="1:15" s="17" customFormat="1" ht="23.25" customHeight="1" x14ac:dyDescent="0.2">
      <c r="A183" s="8"/>
      <c r="B183" s="9"/>
      <c r="C183" s="100"/>
      <c r="D183" s="136" t="s">
        <v>95</v>
      </c>
      <c r="E183" s="136"/>
      <c r="F183" s="136"/>
      <c r="G183" s="16"/>
      <c r="H183" s="38"/>
      <c r="I183" s="39"/>
      <c r="J183" s="49">
        <v>467285498</v>
      </c>
      <c r="K183" s="2"/>
      <c r="L183" s="50">
        <f>J183*80%</f>
        <v>373828398.40000004</v>
      </c>
      <c r="M183" s="2">
        <f t="shared" si="20"/>
        <v>93457099.599999964</v>
      </c>
      <c r="N183" s="29">
        <f t="shared" si="21"/>
        <v>0</v>
      </c>
      <c r="O183" s="6">
        <f t="shared" si="22"/>
        <v>0</v>
      </c>
    </row>
    <row r="184" spans="1:15" s="17" customFormat="1" ht="23.25" customHeight="1" x14ac:dyDescent="0.2">
      <c r="A184" s="8"/>
      <c r="B184" s="9"/>
      <c r="C184" s="100"/>
      <c r="D184" s="136" t="s">
        <v>96</v>
      </c>
      <c r="E184" s="136"/>
      <c r="F184" s="136"/>
      <c r="G184" s="16"/>
      <c r="H184" s="38"/>
      <c r="I184" s="39"/>
      <c r="J184" s="49">
        <v>34653908</v>
      </c>
      <c r="K184" s="2"/>
      <c r="L184" s="50">
        <f t="shared" si="4"/>
        <v>34653908</v>
      </c>
      <c r="M184" s="2">
        <f t="shared" si="20"/>
        <v>0</v>
      </c>
      <c r="N184" s="29">
        <f t="shared" si="21"/>
        <v>0</v>
      </c>
      <c r="O184" s="6">
        <f t="shared" si="22"/>
        <v>0</v>
      </c>
    </row>
    <row r="185" spans="1:15" s="17" customFormat="1" ht="23.25" customHeight="1" x14ac:dyDescent="0.2">
      <c r="A185" s="8"/>
      <c r="B185" s="9"/>
      <c r="C185" s="100"/>
      <c r="D185" s="136" t="s">
        <v>97</v>
      </c>
      <c r="E185" s="136"/>
      <c r="F185" s="136"/>
      <c r="G185" s="16"/>
      <c r="H185" s="38"/>
      <c r="I185" s="39"/>
      <c r="J185" s="49">
        <v>31419233</v>
      </c>
      <c r="K185" s="2"/>
      <c r="L185" s="50">
        <f>J185*80%</f>
        <v>25135386.400000002</v>
      </c>
      <c r="M185" s="2">
        <f t="shared" si="20"/>
        <v>6283846.5999999978</v>
      </c>
      <c r="N185" s="29">
        <f t="shared" si="21"/>
        <v>0</v>
      </c>
      <c r="O185" s="6">
        <f t="shared" si="22"/>
        <v>0</v>
      </c>
    </row>
    <row r="186" spans="1:15" s="17" customFormat="1" ht="23.25" customHeight="1" x14ac:dyDescent="0.25">
      <c r="A186" s="8"/>
      <c r="B186" s="9"/>
      <c r="C186" s="100"/>
      <c r="D186" s="136" t="s">
        <v>98</v>
      </c>
      <c r="E186" s="136"/>
      <c r="F186" s="136"/>
      <c r="G186" s="16"/>
      <c r="H186" s="38"/>
      <c r="I186" s="39"/>
      <c r="J186" s="49">
        <v>10028483</v>
      </c>
      <c r="K186" s="46"/>
      <c r="L186" s="50">
        <f t="shared" si="4"/>
        <v>10028483</v>
      </c>
      <c r="M186" s="2">
        <f t="shared" si="20"/>
        <v>0</v>
      </c>
      <c r="N186" s="29">
        <f t="shared" si="21"/>
        <v>0</v>
      </c>
      <c r="O186" s="6">
        <f t="shared" si="22"/>
        <v>0</v>
      </c>
    </row>
    <row r="187" spans="1:15" s="17" customFormat="1" ht="23.25" customHeight="1" x14ac:dyDescent="0.2">
      <c r="A187" s="8"/>
      <c r="B187" s="9"/>
      <c r="C187" s="100"/>
      <c r="D187" s="136" t="s">
        <v>135</v>
      </c>
      <c r="E187" s="136"/>
      <c r="F187" s="136"/>
      <c r="G187" s="16"/>
      <c r="H187" s="38"/>
      <c r="I187" s="39"/>
      <c r="J187" s="49">
        <v>0</v>
      </c>
      <c r="K187" s="2"/>
      <c r="L187" s="50">
        <f t="shared" si="4"/>
        <v>0</v>
      </c>
      <c r="M187" s="2">
        <f t="shared" si="20"/>
        <v>0</v>
      </c>
      <c r="N187" s="29">
        <f t="shared" si="21"/>
        <v>0</v>
      </c>
      <c r="O187" s="6">
        <f t="shared" si="22"/>
        <v>0</v>
      </c>
    </row>
    <row r="188" spans="1:15" s="17" customFormat="1" ht="23.25" customHeight="1" x14ac:dyDescent="0.2">
      <c r="A188" s="8"/>
      <c r="B188" s="9"/>
      <c r="C188" s="100"/>
      <c r="D188" s="136" t="s">
        <v>136</v>
      </c>
      <c r="E188" s="136"/>
      <c r="F188" s="136"/>
      <c r="G188" s="16"/>
      <c r="H188" s="38"/>
      <c r="I188" s="39"/>
      <c r="J188" s="49">
        <v>108845</v>
      </c>
      <c r="K188" s="2"/>
      <c r="L188" s="50">
        <f t="shared" si="4"/>
        <v>108845</v>
      </c>
      <c r="M188" s="2">
        <f t="shared" si="20"/>
        <v>0</v>
      </c>
      <c r="N188" s="29">
        <f t="shared" si="21"/>
        <v>0</v>
      </c>
      <c r="O188" s="6">
        <f t="shared" si="22"/>
        <v>0</v>
      </c>
    </row>
    <row r="189" spans="1:15" s="17" customFormat="1" ht="23.25" customHeight="1" x14ac:dyDescent="0.25">
      <c r="A189" s="8"/>
      <c r="B189" s="9"/>
      <c r="C189" s="100"/>
      <c r="D189" s="136" t="s">
        <v>137</v>
      </c>
      <c r="E189" s="136"/>
      <c r="F189" s="136"/>
      <c r="G189" s="16"/>
      <c r="H189" s="38"/>
      <c r="I189" s="39"/>
      <c r="J189" s="49">
        <v>0</v>
      </c>
      <c r="K189" s="46"/>
      <c r="L189" s="50">
        <f t="shared" si="4"/>
        <v>0</v>
      </c>
      <c r="M189" s="2">
        <f t="shared" si="20"/>
        <v>0</v>
      </c>
      <c r="N189" s="29">
        <f t="shared" si="21"/>
        <v>0</v>
      </c>
      <c r="O189" s="6">
        <f t="shared" si="22"/>
        <v>0</v>
      </c>
    </row>
    <row r="190" spans="1:15" s="17" customFormat="1" ht="23.25" customHeight="1" x14ac:dyDescent="0.25">
      <c r="A190" s="33"/>
      <c r="B190" s="34"/>
      <c r="C190" s="135" t="s">
        <v>172</v>
      </c>
      <c r="D190" s="135"/>
      <c r="E190" s="135"/>
      <c r="F190" s="135"/>
      <c r="G190" s="16"/>
      <c r="H190" s="38"/>
      <c r="I190" s="39"/>
      <c r="J190" s="44">
        <f>J191+J192</f>
        <v>3365158</v>
      </c>
      <c r="K190" s="46"/>
      <c r="L190" s="54">
        <f t="shared" ref="L190:N190" si="23">L191+L192</f>
        <v>0</v>
      </c>
      <c r="M190" s="57">
        <f t="shared" si="23"/>
        <v>0</v>
      </c>
      <c r="N190" s="57">
        <f t="shared" si="23"/>
        <v>3365158</v>
      </c>
      <c r="O190" s="58">
        <v>0</v>
      </c>
    </row>
    <row r="191" spans="1:15" s="17" customFormat="1" ht="23.25" customHeight="1" x14ac:dyDescent="0.25">
      <c r="A191" s="33"/>
      <c r="B191" s="34"/>
      <c r="C191" s="100"/>
      <c r="D191" s="136" t="s">
        <v>126</v>
      </c>
      <c r="E191" s="136"/>
      <c r="F191" s="136"/>
      <c r="G191" s="67"/>
      <c r="H191" s="38"/>
      <c r="I191" s="39"/>
      <c r="J191" s="51">
        <v>3365158</v>
      </c>
      <c r="K191" s="2"/>
      <c r="L191" s="45">
        <v>0</v>
      </c>
      <c r="M191" s="2">
        <v>0</v>
      </c>
      <c r="N191" s="29">
        <f t="shared" si="17"/>
        <v>3365158</v>
      </c>
      <c r="O191" s="6">
        <v>0</v>
      </c>
    </row>
    <row r="192" spans="1:15" s="17" customFormat="1" ht="30" customHeight="1" x14ac:dyDescent="0.25">
      <c r="A192" s="33"/>
      <c r="B192" s="34"/>
      <c r="C192" s="100"/>
      <c r="D192" s="136" t="s">
        <v>127</v>
      </c>
      <c r="E192" s="136"/>
      <c r="F192" s="136"/>
      <c r="G192" s="67"/>
      <c r="H192" s="38"/>
      <c r="I192" s="39"/>
      <c r="J192" s="51">
        <v>0</v>
      </c>
      <c r="K192" s="2"/>
      <c r="L192" s="45">
        <f t="shared" si="4"/>
        <v>0</v>
      </c>
      <c r="M192" s="2"/>
      <c r="N192" s="29">
        <f t="shared" si="17"/>
        <v>0</v>
      </c>
      <c r="O192" s="6">
        <v>0</v>
      </c>
    </row>
    <row r="193" spans="1:17" s="17" customFormat="1" ht="39" customHeight="1" x14ac:dyDescent="0.25">
      <c r="A193" s="129"/>
      <c r="B193" s="138" t="s">
        <v>128</v>
      </c>
      <c r="C193" s="138"/>
      <c r="D193" s="138"/>
      <c r="E193" s="138"/>
      <c r="F193" s="138"/>
      <c r="G193" s="16"/>
      <c r="H193" s="38"/>
      <c r="I193" s="39"/>
      <c r="J193" s="44">
        <f>SUM(J194:J197)</f>
        <v>2251737454</v>
      </c>
      <c r="K193" s="2"/>
      <c r="L193" s="54">
        <f t="shared" ref="L193:M193" si="24">SUM(L194:L197)</f>
        <v>0</v>
      </c>
      <c r="M193" s="57">
        <f t="shared" si="24"/>
        <v>0</v>
      </c>
      <c r="N193" s="57">
        <f t="shared" si="17"/>
        <v>2251737454</v>
      </c>
      <c r="O193" s="58">
        <v>0</v>
      </c>
    </row>
    <row r="194" spans="1:17" s="14" customFormat="1" ht="14.25" customHeight="1" x14ac:dyDescent="0.25">
      <c r="A194" s="35"/>
      <c r="B194" s="34"/>
      <c r="C194" s="138" t="s">
        <v>129</v>
      </c>
      <c r="D194" s="138"/>
      <c r="E194" s="138"/>
      <c r="F194" s="138"/>
      <c r="G194" s="10"/>
      <c r="H194" s="38"/>
      <c r="I194" s="20"/>
      <c r="J194" s="49">
        <v>0</v>
      </c>
      <c r="K194" s="2"/>
      <c r="L194" s="45">
        <f t="shared" si="4"/>
        <v>0</v>
      </c>
      <c r="M194" s="2"/>
      <c r="N194" s="29">
        <f t="shared" si="17"/>
        <v>0</v>
      </c>
      <c r="O194" s="6">
        <v>0</v>
      </c>
    </row>
    <row r="195" spans="1:17" ht="23.25" customHeight="1" x14ac:dyDescent="0.25">
      <c r="A195" s="8"/>
      <c r="B195" s="9"/>
      <c r="C195" s="138" t="s">
        <v>123</v>
      </c>
      <c r="D195" s="138"/>
      <c r="E195" s="138"/>
      <c r="F195" s="138"/>
      <c r="G195" s="10"/>
      <c r="I195" s="20"/>
      <c r="J195" s="49">
        <v>2251737454</v>
      </c>
      <c r="K195" s="29"/>
      <c r="L195" s="45">
        <v>0</v>
      </c>
      <c r="M195" s="2"/>
      <c r="N195" s="29">
        <f t="shared" si="17"/>
        <v>2251737454</v>
      </c>
      <c r="O195" s="6">
        <v>0</v>
      </c>
    </row>
    <row r="196" spans="1:17" ht="18.75" customHeight="1" x14ac:dyDescent="0.25">
      <c r="A196" s="8"/>
      <c r="B196" s="9"/>
      <c r="C196" s="138" t="s">
        <v>124</v>
      </c>
      <c r="D196" s="138"/>
      <c r="E196" s="138"/>
      <c r="F196" s="138"/>
      <c r="G196" s="10"/>
      <c r="I196" s="20"/>
      <c r="J196" s="49">
        <v>0</v>
      </c>
      <c r="K196" s="29"/>
      <c r="L196" s="45">
        <f t="shared" si="4"/>
        <v>0</v>
      </c>
      <c r="M196" s="2"/>
      <c r="N196" s="29">
        <f t="shared" si="17"/>
        <v>0</v>
      </c>
      <c r="O196" s="6">
        <v>0</v>
      </c>
    </row>
    <row r="197" spans="1:17" ht="27" customHeight="1" x14ac:dyDescent="0.25">
      <c r="A197" s="8"/>
      <c r="B197" s="9"/>
      <c r="C197" s="137" t="s">
        <v>173</v>
      </c>
      <c r="D197" s="137"/>
      <c r="E197" s="137"/>
      <c r="F197" s="137"/>
      <c r="G197" s="10"/>
      <c r="I197" s="20"/>
      <c r="J197" s="49">
        <v>0</v>
      </c>
      <c r="K197" s="29"/>
      <c r="L197" s="45">
        <f t="shared" ref="L197:L198" si="25">J197</f>
        <v>0</v>
      </c>
      <c r="M197" s="2"/>
      <c r="N197" s="29">
        <f t="shared" si="17"/>
        <v>0</v>
      </c>
      <c r="O197" s="6">
        <f t="shared" ref="O197:O198" si="26">J197</f>
        <v>0</v>
      </c>
    </row>
    <row r="198" spans="1:17" ht="27" customHeight="1" x14ac:dyDescent="0.25">
      <c r="A198" s="8"/>
      <c r="B198" s="9"/>
      <c r="C198" s="110"/>
      <c r="D198" s="110"/>
      <c r="E198" s="110"/>
      <c r="F198" s="110"/>
      <c r="G198" s="10"/>
      <c r="I198" s="20"/>
      <c r="J198" s="49"/>
      <c r="K198" s="29"/>
      <c r="L198" s="45">
        <f t="shared" si="25"/>
        <v>0</v>
      </c>
      <c r="M198" s="2"/>
      <c r="N198" s="29">
        <f t="shared" si="17"/>
        <v>0</v>
      </c>
      <c r="O198" s="6">
        <f t="shared" si="26"/>
        <v>0</v>
      </c>
    </row>
    <row r="199" spans="1:17" s="29" customFormat="1" ht="18.75" customHeight="1" x14ac:dyDescent="0.25">
      <c r="A199" s="154" t="s">
        <v>174</v>
      </c>
      <c r="B199" s="155"/>
      <c r="C199" s="155"/>
      <c r="D199" s="155"/>
      <c r="E199" s="155"/>
      <c r="F199" s="155"/>
      <c r="G199" s="10"/>
      <c r="H199" s="14"/>
      <c r="I199" s="28"/>
      <c r="J199" s="44">
        <f>J201+J202</f>
        <v>1</v>
      </c>
      <c r="L199" s="54">
        <f t="shared" ref="L199:M199" si="27">L201</f>
        <v>0</v>
      </c>
      <c r="M199" s="57">
        <f t="shared" si="27"/>
        <v>0</v>
      </c>
      <c r="N199" s="57">
        <f t="shared" si="17"/>
        <v>1</v>
      </c>
      <c r="O199" s="58">
        <v>0</v>
      </c>
    </row>
    <row r="200" spans="1:17" s="29" customFormat="1" ht="18.75" customHeight="1" x14ac:dyDescent="0.25">
      <c r="A200" s="106"/>
      <c r="B200" s="107" t="s">
        <v>181</v>
      </c>
      <c r="C200" s="107"/>
      <c r="D200" s="107"/>
      <c r="E200" s="107"/>
      <c r="F200" s="107"/>
      <c r="G200" s="10"/>
      <c r="H200" s="14"/>
      <c r="I200" s="28"/>
      <c r="J200" s="44"/>
      <c r="L200" s="54"/>
      <c r="M200" s="2"/>
      <c r="N200" s="29">
        <f t="shared" si="17"/>
        <v>0</v>
      </c>
      <c r="O200" s="6">
        <v>0</v>
      </c>
    </row>
    <row r="201" spans="1:17" s="29" customFormat="1" ht="18.75" customHeight="1" x14ac:dyDescent="0.25">
      <c r="A201" s="106"/>
      <c r="B201" s="107"/>
      <c r="C201" s="107"/>
      <c r="D201" s="136" t="s">
        <v>176</v>
      </c>
      <c r="E201" s="136"/>
      <c r="F201" s="136"/>
      <c r="G201" s="10"/>
      <c r="H201" s="14"/>
      <c r="I201" s="28"/>
      <c r="J201" s="44">
        <v>1</v>
      </c>
      <c r="L201" s="54">
        <v>0</v>
      </c>
      <c r="M201" s="2">
        <v>0</v>
      </c>
      <c r="N201" s="29">
        <f t="shared" si="17"/>
        <v>1</v>
      </c>
      <c r="O201" s="47">
        <v>0</v>
      </c>
    </row>
    <row r="202" spans="1:17" s="29" customFormat="1" ht="18.75" customHeight="1" x14ac:dyDescent="0.25">
      <c r="A202" s="106"/>
      <c r="B202" s="107" t="s">
        <v>182</v>
      </c>
      <c r="C202" s="107"/>
      <c r="D202" s="107"/>
      <c r="E202" s="107"/>
      <c r="F202" s="107"/>
      <c r="G202" s="10"/>
      <c r="H202" s="14"/>
      <c r="I202" s="28"/>
      <c r="J202" s="44">
        <v>0</v>
      </c>
      <c r="L202" s="54">
        <v>0</v>
      </c>
      <c r="M202" s="2">
        <v>0</v>
      </c>
      <c r="N202" s="29">
        <f t="shared" si="17"/>
        <v>0</v>
      </c>
      <c r="O202" s="6">
        <v>0</v>
      </c>
    </row>
    <row r="203" spans="1:17" s="29" customFormat="1" ht="18.75" customHeight="1" x14ac:dyDescent="0.25">
      <c r="A203" s="106"/>
      <c r="B203" s="107"/>
      <c r="C203" s="107"/>
      <c r="D203" s="107"/>
      <c r="E203" s="107"/>
      <c r="F203" s="107"/>
      <c r="G203" s="10"/>
      <c r="H203" s="14"/>
      <c r="I203" s="28"/>
      <c r="J203" s="44"/>
      <c r="L203" s="54"/>
      <c r="M203" s="2"/>
      <c r="N203" s="2"/>
      <c r="O203" s="6"/>
    </row>
    <row r="204" spans="1:17" s="41" customFormat="1" ht="18.75" customHeight="1" x14ac:dyDescent="0.25">
      <c r="A204" s="106" t="s">
        <v>183</v>
      </c>
      <c r="B204" s="107"/>
      <c r="C204" s="107"/>
      <c r="D204" s="107"/>
      <c r="E204" s="107"/>
      <c r="F204" s="107"/>
      <c r="G204" s="13"/>
      <c r="H204" s="14"/>
      <c r="I204" s="28"/>
      <c r="J204" s="133">
        <v>307406000</v>
      </c>
      <c r="L204" s="134">
        <v>0</v>
      </c>
      <c r="M204" s="20">
        <v>0</v>
      </c>
      <c r="N204" s="20">
        <v>0</v>
      </c>
      <c r="O204" s="21">
        <f>J204</f>
        <v>307406000</v>
      </c>
    </row>
    <row r="205" spans="1:17" s="29" customFormat="1" ht="18.75" customHeight="1" x14ac:dyDescent="0.25">
      <c r="A205" s="130"/>
      <c r="B205" s="131"/>
      <c r="C205" s="131"/>
      <c r="D205" s="131"/>
      <c r="E205" s="131"/>
      <c r="F205" s="131"/>
      <c r="G205" s="132"/>
      <c r="H205" s="14"/>
      <c r="I205" s="28"/>
      <c r="J205" s="44"/>
      <c r="L205" s="122"/>
      <c r="M205" s="123"/>
      <c r="N205" s="123"/>
      <c r="O205" s="124"/>
      <c r="Q205" s="29" t="s">
        <v>187</v>
      </c>
    </row>
    <row r="206" spans="1:17" s="29" customFormat="1" ht="18.75" customHeight="1" x14ac:dyDescent="0.25">
      <c r="A206" s="146" t="s">
        <v>150</v>
      </c>
      <c r="B206" s="147"/>
      <c r="C206" s="147"/>
      <c r="D206" s="147"/>
      <c r="E206" s="147"/>
      <c r="F206" s="147"/>
      <c r="G206" s="148"/>
      <c r="H206" s="14"/>
      <c r="J206" s="59">
        <f>J199+J150+J10+J204</f>
        <v>68977714168</v>
      </c>
      <c r="K206" s="46"/>
      <c r="L206" s="72">
        <f>L199+L150+L10+L204</f>
        <v>18356543750.27</v>
      </c>
      <c r="M206" s="72">
        <f t="shared" ref="M206:O206" si="28">M199+M150+M10+M204</f>
        <v>5229246657.7300005</v>
      </c>
      <c r="N206" s="72">
        <f t="shared" si="28"/>
        <v>45084517760</v>
      </c>
      <c r="O206" s="72">
        <f t="shared" si="28"/>
        <v>307406000</v>
      </c>
    </row>
    <row r="207" spans="1:17" s="29" customFormat="1" ht="18.75" customHeight="1" x14ac:dyDescent="0.25">
      <c r="D207" s="1"/>
      <c r="E207" s="1"/>
      <c r="F207" s="1"/>
      <c r="H207" s="60"/>
      <c r="I207" s="20"/>
      <c r="O207" s="83">
        <v>43417</v>
      </c>
    </row>
    <row r="208" spans="1:17" s="29" customFormat="1" ht="18.75" customHeight="1" x14ac:dyDescent="0.2">
      <c r="D208" s="30"/>
      <c r="E208" s="30"/>
      <c r="F208" s="30"/>
      <c r="H208" s="14"/>
      <c r="I208" s="20"/>
    </row>
    <row r="209" spans="2:15" s="29" customFormat="1" ht="18.75" customHeight="1" x14ac:dyDescent="0.2">
      <c r="D209" s="1"/>
      <c r="E209" s="1"/>
      <c r="F209" s="1"/>
      <c r="H209" s="14"/>
      <c r="I209" s="41"/>
      <c r="O209" s="29">
        <f>SUM(L206:O206)</f>
        <v>68977714168</v>
      </c>
    </row>
    <row r="210" spans="2:15" s="29" customFormat="1" ht="18.75" customHeight="1" x14ac:dyDescent="0.2">
      <c r="D210" s="1"/>
      <c r="E210" s="1"/>
      <c r="F210" s="1"/>
      <c r="H210" s="14"/>
      <c r="I210" s="41"/>
      <c r="J210" s="1"/>
      <c r="K210" s="1"/>
      <c r="L210" s="1"/>
      <c r="M210" s="1"/>
      <c r="N210" s="1"/>
      <c r="O210" s="29">
        <f>O209-J206</f>
        <v>0</v>
      </c>
    </row>
    <row r="211" spans="2:15" s="29" customFormat="1" ht="18.75" customHeight="1" x14ac:dyDescent="0.2">
      <c r="D211" s="1"/>
      <c r="E211" s="1"/>
      <c r="F211" s="1"/>
      <c r="H211" s="14"/>
      <c r="I211" s="41"/>
      <c r="K211" s="1"/>
      <c r="L211" s="1"/>
      <c r="M211" s="1"/>
      <c r="N211" s="1"/>
      <c r="O211" s="1"/>
    </row>
    <row r="212" spans="2:15" s="29" customFormat="1" ht="18.75" customHeight="1" x14ac:dyDescent="0.2">
      <c r="D212" s="1"/>
      <c r="E212" s="1"/>
      <c r="F212" s="1"/>
      <c r="H212" s="14"/>
      <c r="I212" s="41"/>
      <c r="J212" s="1"/>
      <c r="K212" s="1"/>
      <c r="L212" s="1"/>
      <c r="M212" s="1"/>
      <c r="N212" s="1"/>
      <c r="O212" s="1"/>
    </row>
    <row r="213" spans="2:15" ht="18.75" customHeight="1" x14ac:dyDescent="0.2">
      <c r="B213" s="29"/>
      <c r="C213" s="29"/>
      <c r="G213" s="29"/>
      <c r="I213" s="41"/>
      <c r="J213" s="29"/>
    </row>
    <row r="214" spans="2:15" ht="18.75" customHeight="1" x14ac:dyDescent="0.2">
      <c r="B214" s="29"/>
      <c r="C214" s="29"/>
      <c r="G214" s="29"/>
      <c r="I214" s="41"/>
    </row>
    <row r="215" spans="2:15" ht="18.75" customHeight="1" x14ac:dyDescent="0.2">
      <c r="B215" s="29"/>
      <c r="C215" s="29"/>
      <c r="G215" s="29"/>
      <c r="I215" s="41"/>
    </row>
    <row r="216" spans="2:15" ht="18.75" customHeight="1" x14ac:dyDescent="0.2">
      <c r="B216" s="29"/>
      <c r="C216" s="29"/>
      <c r="G216" s="29"/>
      <c r="H216" s="41"/>
      <c r="I216" s="41"/>
    </row>
    <row r="217" spans="2:15" x14ac:dyDescent="0.2">
      <c r="H217" s="41"/>
    </row>
  </sheetData>
  <mergeCells count="154">
    <mergeCell ref="B36:F36"/>
    <mergeCell ref="C37:F37"/>
    <mergeCell ref="D201:F201"/>
    <mergeCell ref="D38:F38"/>
    <mergeCell ref="E39:F39"/>
    <mergeCell ref="E40:F40"/>
    <mergeCell ref="D47:F47"/>
    <mergeCell ref="E48:F48"/>
    <mergeCell ref="C50:F50"/>
    <mergeCell ref="D51:F51"/>
    <mergeCell ref="E49:F49"/>
    <mergeCell ref="E41:F41"/>
    <mergeCell ref="D43:F43"/>
    <mergeCell ref="E44:F44"/>
    <mergeCell ref="E46:F46"/>
    <mergeCell ref="E45:F45"/>
    <mergeCell ref="E42:F42"/>
    <mergeCell ref="E62:F62"/>
    <mergeCell ref="E61:F61"/>
    <mergeCell ref="D63:F63"/>
    <mergeCell ref="E65:F65"/>
    <mergeCell ref="E64:F64"/>
    <mergeCell ref="D66:F66"/>
    <mergeCell ref="E52:F52"/>
    <mergeCell ref="C25:F25"/>
    <mergeCell ref="C26:F26"/>
    <mergeCell ref="D27:F27"/>
    <mergeCell ref="B30:F30"/>
    <mergeCell ref="B33:F33"/>
    <mergeCell ref="D1:F1"/>
    <mergeCell ref="A8:G8"/>
    <mergeCell ref="A10:F10"/>
    <mergeCell ref="B12:F12"/>
    <mergeCell ref="D19:F19"/>
    <mergeCell ref="C20:F20"/>
    <mergeCell ref="D21:F21"/>
    <mergeCell ref="D22:F22"/>
    <mergeCell ref="C23:F23"/>
    <mergeCell ref="D24:F24"/>
    <mergeCell ref="C13:F13"/>
    <mergeCell ref="D14:F14"/>
    <mergeCell ref="D15:F15"/>
    <mergeCell ref="D16:F16"/>
    <mergeCell ref="D17:F17"/>
    <mergeCell ref="C18:F18"/>
    <mergeCell ref="C28:F28"/>
    <mergeCell ref="A6:J6"/>
    <mergeCell ref="D55:F55"/>
    <mergeCell ref="E56:F56"/>
    <mergeCell ref="D58:F58"/>
    <mergeCell ref="E59:F59"/>
    <mergeCell ref="E60:F60"/>
    <mergeCell ref="E57:F57"/>
    <mergeCell ref="D75:F75"/>
    <mergeCell ref="D80:F80"/>
    <mergeCell ref="E81:F81"/>
    <mergeCell ref="D82:F82"/>
    <mergeCell ref="E83:F83"/>
    <mergeCell ref="D84:F84"/>
    <mergeCell ref="E67:F67"/>
    <mergeCell ref="E69:F69"/>
    <mergeCell ref="E68:F68"/>
    <mergeCell ref="D72:F72"/>
    <mergeCell ref="E73:F73"/>
    <mergeCell ref="E74:F74"/>
    <mergeCell ref="D96:F96"/>
    <mergeCell ref="E97:F97"/>
    <mergeCell ref="E95:F95"/>
    <mergeCell ref="E85:F85"/>
    <mergeCell ref="E86:F86"/>
    <mergeCell ref="D87:F87"/>
    <mergeCell ref="E88:G88"/>
    <mergeCell ref="E89:F89"/>
    <mergeCell ref="D90:F90"/>
    <mergeCell ref="D160:F160"/>
    <mergeCell ref="D114:F114"/>
    <mergeCell ref="D119:F119"/>
    <mergeCell ref="D98:F98"/>
    <mergeCell ref="E99:F99"/>
    <mergeCell ref="D100:F100"/>
    <mergeCell ref="E101:F101"/>
    <mergeCell ref="E102:F102"/>
    <mergeCell ref="E103:F103"/>
    <mergeCell ref="E105:F105"/>
    <mergeCell ref="C130:F130"/>
    <mergeCell ref="C138:F138"/>
    <mergeCell ref="D139:F139"/>
    <mergeCell ref="D140:F140"/>
    <mergeCell ref="D141:F141"/>
    <mergeCell ref="C144:F144"/>
    <mergeCell ref="D142:F142"/>
    <mergeCell ref="D159:F159"/>
    <mergeCell ref="A206:G206"/>
    <mergeCell ref="A150:F150"/>
    <mergeCell ref="B152:G152"/>
    <mergeCell ref="B193:F193"/>
    <mergeCell ref="C132:F132"/>
    <mergeCell ref="C145:F145"/>
    <mergeCell ref="C31:F31"/>
    <mergeCell ref="C34:F34"/>
    <mergeCell ref="C143:F143"/>
    <mergeCell ref="D192:F192"/>
    <mergeCell ref="D179:F179"/>
    <mergeCell ref="D180:F180"/>
    <mergeCell ref="D181:F181"/>
    <mergeCell ref="D182:F182"/>
    <mergeCell ref="D183:F183"/>
    <mergeCell ref="D184:F184"/>
    <mergeCell ref="D185:F185"/>
    <mergeCell ref="D186:F186"/>
    <mergeCell ref="A199:F199"/>
    <mergeCell ref="C178:F178"/>
    <mergeCell ref="D188:F188"/>
    <mergeCell ref="D187:F187"/>
    <mergeCell ref="D189:F189"/>
    <mergeCell ref="D168:F168"/>
    <mergeCell ref="L1:O1"/>
    <mergeCell ref="L7:O7"/>
    <mergeCell ref="D156:F156"/>
    <mergeCell ref="D157:F157"/>
    <mergeCell ref="D158:F158"/>
    <mergeCell ref="B147:F147"/>
    <mergeCell ref="C148:F148"/>
    <mergeCell ref="B137:F137"/>
    <mergeCell ref="C131:F131"/>
    <mergeCell ref="B134:F134"/>
    <mergeCell ref="C135:F135"/>
    <mergeCell ref="E104:F104"/>
    <mergeCell ref="C106:F106"/>
    <mergeCell ref="D107:F107"/>
    <mergeCell ref="D109:F109"/>
    <mergeCell ref="B153:F153"/>
    <mergeCell ref="C154:F154"/>
    <mergeCell ref="D155:F155"/>
    <mergeCell ref="E91:F91"/>
    <mergeCell ref="E92:F92"/>
    <mergeCell ref="D93:F93"/>
    <mergeCell ref="E94:F94"/>
    <mergeCell ref="C161:F161"/>
    <mergeCell ref="D162:F162"/>
    <mergeCell ref="D163:F163"/>
    <mergeCell ref="D164:F164"/>
    <mergeCell ref="D167:F167"/>
    <mergeCell ref="C190:F190"/>
    <mergeCell ref="D191:F191"/>
    <mergeCell ref="C197:F197"/>
    <mergeCell ref="C194:F194"/>
    <mergeCell ref="C195:F195"/>
    <mergeCell ref="C196:F196"/>
    <mergeCell ref="D173:F173"/>
    <mergeCell ref="D174:F174"/>
    <mergeCell ref="D175:F175"/>
    <mergeCell ref="C176:F176"/>
    <mergeCell ref="D177:F177"/>
  </mergeCells>
  <printOptions horizontalCentered="1"/>
  <pageMargins left="0.51181102362204722" right="0.51181102362204722" top="0.55118110236220474" bottom="0.35433070866141736" header="0.31496062992125984" footer="0.31496062992125984"/>
  <pageSetup scale="60" orientation="portrait" r:id="rId1"/>
  <headerFooter>
    <oddFooter>Página &amp;P</oddFooter>
  </headerFooter>
  <rowBreaks count="3" manualBreakCount="3">
    <brk id="65" max="14" man="1"/>
    <brk id="113" max="14" man="1"/>
    <brk id="16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armonizado</vt:lpstr>
      <vt:lpstr>'formato armonizado'!Área_de_impresión</vt:lpstr>
      <vt:lpstr>'formato armonizado'!Títulos_a_imprimir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REYES MATIAS</dc:creator>
  <cp:lastModifiedBy>lorena_rojasrivera@hotmail.com</cp:lastModifiedBy>
  <cp:lastPrinted>2020-02-11T21:41:33Z</cp:lastPrinted>
  <dcterms:created xsi:type="dcterms:W3CDTF">2018-08-14T16:48:48Z</dcterms:created>
  <dcterms:modified xsi:type="dcterms:W3CDTF">2020-02-11T21:43:33Z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